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K:\(a.) 105(l) Templates &amp; Documents\(a.) Posted Documents\"/>
    </mc:Choice>
  </mc:AlternateContent>
  <xr:revisionPtr revIDLastSave="0" documentId="13_ncr:1_{419FC607-411F-49A7-A1C1-C8EF809BD7BB}" xr6:coauthVersionLast="47" xr6:coauthVersionMax="47" xr10:uidLastSave="{00000000-0000-0000-0000-000000000000}"/>
  <bookViews>
    <workbookView xWindow="-108" yWindow="-108" windowWidth="23256" windowHeight="12576" xr2:uid="{00000000-000D-0000-FFFF-FFFF00000000}"/>
  </bookViews>
  <sheets>
    <sheet name="Consolidated Summary" sheetId="6" r:id="rId1"/>
    <sheet name="Depreciation " sheetId="5" r:id="rId2"/>
    <sheet name="P&amp;I" sheetId="9" r:id="rId3"/>
    <sheet name="Reserve" sheetId="4" r:id="rId4"/>
    <sheet name="O&amp;M " sheetId="7" r:id="rId5"/>
    <sheet name="BLS Data-Midwest" sheetId="11" r:id="rId6"/>
    <sheet name="BLS Data-Northeast" sheetId="12" r:id="rId7"/>
    <sheet name="BLS Data-South" sheetId="13" r:id="rId8"/>
    <sheet name="BLS Data-West" sheetId="10" r:id="rId9"/>
  </sheets>
  <definedNames>
    <definedName name="_xlnm.Print_Area" localSheetId="0">'Consolidated Summary'!$A$1:$H$117</definedName>
    <definedName name="_xlnm.Print_Area" localSheetId="1">'Depreciation '!$A$1:$V$56</definedName>
    <definedName name="_xlnm.Print_Area" localSheetId="4">'O&amp;M '!$A$1:$F$81</definedName>
    <definedName name="_xlnm.Print_Area" localSheetId="2">'P&amp;I'!$A$1:$I$44</definedName>
    <definedName name="_xlnm.Print_Area" localSheetId="3">Reserve!$A$1:$O$26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4" i="6" l="1"/>
  <c r="C64" i="6"/>
  <c r="F63" i="6"/>
  <c r="E63" i="6"/>
  <c r="F62" i="6"/>
  <c r="E62" i="6"/>
  <c r="F61" i="6"/>
  <c r="E61" i="6"/>
  <c r="F60" i="6"/>
  <c r="E60" i="6"/>
  <c r="F59" i="6"/>
  <c r="E59" i="6"/>
  <c r="F58" i="6"/>
  <c r="E58" i="6"/>
  <c r="F57" i="6"/>
  <c r="E57" i="6"/>
  <c r="F56" i="6"/>
  <c r="E56" i="6"/>
  <c r="F55" i="6"/>
  <c r="E55" i="6"/>
  <c r="F54" i="6"/>
  <c r="E54" i="6"/>
  <c r="F53" i="6"/>
  <c r="E53" i="6"/>
  <c r="F52" i="6"/>
  <c r="E52" i="6"/>
  <c r="F51" i="6"/>
  <c r="E51" i="6"/>
  <c r="F50" i="6"/>
  <c r="E50" i="6"/>
  <c r="F49" i="6"/>
  <c r="E49" i="6"/>
  <c r="F48" i="6"/>
  <c r="E48" i="6"/>
  <c r="F47" i="6"/>
  <c r="E47" i="6"/>
  <c r="F46" i="6"/>
  <c r="E46" i="6"/>
  <c r="F45" i="6"/>
  <c r="E45" i="6"/>
  <c r="F44" i="6"/>
  <c r="E44" i="6"/>
  <c r="F43" i="6"/>
  <c r="E43" i="6"/>
  <c r="F42" i="6"/>
  <c r="E42" i="6"/>
  <c r="F41" i="6"/>
  <c r="E41" i="6"/>
  <c r="F40" i="6"/>
  <c r="E40" i="6"/>
  <c r="F39" i="6"/>
  <c r="E39" i="6"/>
  <c r="G39" i="6" s="1"/>
  <c r="F38" i="6"/>
  <c r="E38" i="6"/>
  <c r="F37" i="6"/>
  <c r="E37" i="6"/>
  <c r="F36" i="6"/>
  <c r="E36" i="6"/>
  <c r="F35" i="6"/>
  <c r="E35" i="6"/>
  <c r="F34" i="6"/>
  <c r="E34" i="6"/>
  <c r="F33" i="6"/>
  <c r="E33" i="6"/>
  <c r="G33" i="6" s="1"/>
  <c r="F32" i="6"/>
  <c r="E32" i="6"/>
  <c r="F31" i="6"/>
  <c r="E31" i="6"/>
  <c r="G31" i="6" s="1"/>
  <c r="F30" i="6"/>
  <c r="E30" i="6"/>
  <c r="F29" i="6"/>
  <c r="E29" i="6"/>
  <c r="E28" i="6"/>
  <c r="F28" i="6" s="1"/>
  <c r="G28" i="6" s="1"/>
  <c r="B7" i="5"/>
  <c r="C6" i="4"/>
  <c r="B9" i="9"/>
  <c r="C21" i="6"/>
  <c r="B8" i="6" a="1"/>
  <c r="G47" i="6" l="1"/>
  <c r="G42" i="6"/>
  <c r="G55" i="6"/>
  <c r="G30" i="6"/>
  <c r="G38" i="6"/>
  <c r="G54" i="6"/>
  <c r="G50" i="6"/>
  <c r="G59" i="6"/>
  <c r="G29" i="6"/>
  <c r="G37" i="6"/>
  <c r="G45" i="6"/>
  <c r="G53" i="6"/>
  <c r="G61" i="6"/>
  <c r="G62" i="6"/>
  <c r="G58" i="6"/>
  <c r="G32" i="6"/>
  <c r="G56" i="6"/>
  <c r="G41" i="6"/>
  <c r="G49" i="6"/>
  <c r="G57" i="6"/>
  <c r="G34" i="6"/>
  <c r="G60" i="6"/>
  <c r="G46" i="6"/>
  <c r="G40" i="6"/>
  <c r="G63" i="6"/>
  <c r="G48" i="6"/>
  <c r="G35" i="6"/>
  <c r="G43" i="6"/>
  <c r="G51" i="6"/>
  <c r="G36" i="6"/>
  <c r="G44" i="6"/>
  <c r="G52" i="6"/>
  <c r="B8" i="6"/>
  <c r="B9" i="6" s="1"/>
  <c r="C10" i="5"/>
  <c r="C5" i="7"/>
  <c r="C4" i="7"/>
  <c r="C3" i="7"/>
  <c r="C5" i="4"/>
  <c r="C4" i="4"/>
  <c r="C3" i="4"/>
  <c r="C5" i="9"/>
  <c r="C4" i="9"/>
  <c r="C3" i="9"/>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C72" i="6"/>
  <c r="B72" i="6"/>
  <c r="C71" i="6"/>
  <c r="L73" i="6" s="1"/>
  <c r="B71" i="6"/>
  <c r="K72" i="6" s="1"/>
  <c r="G64" i="6" l="1"/>
  <c r="L72" i="6"/>
  <c r="C73" i="6"/>
  <c r="E96" i="6" l="1"/>
  <c r="G96" i="6" s="1"/>
  <c r="E95" i="6"/>
  <c r="G95" i="6" s="1"/>
  <c r="E94" i="6"/>
  <c r="G94" i="6" s="1"/>
  <c r="E89" i="6"/>
  <c r="G89" i="6" s="1"/>
  <c r="E97" i="6"/>
  <c r="E93" i="6"/>
  <c r="G93" i="6" s="1"/>
  <c r="E90" i="6"/>
  <c r="G90" i="6" s="1"/>
  <c r="E88" i="6"/>
  <c r="G88" i="6" s="1"/>
  <c r="E92" i="6"/>
  <c r="E91" i="6"/>
  <c r="E85" i="6"/>
  <c r="E84" i="6"/>
  <c r="E83" i="6"/>
  <c r="G83" i="6" s="1"/>
  <c r="E82" i="6"/>
  <c r="E81" i="6"/>
  <c r="E80" i="6"/>
  <c r="E87" i="6"/>
  <c r="E113" i="6"/>
  <c r="E108" i="6"/>
  <c r="E103" i="6"/>
  <c r="E98" i="6"/>
  <c r="E104" i="6"/>
  <c r="E111" i="6"/>
  <c r="E86" i="6"/>
  <c r="E102" i="6"/>
  <c r="E110" i="6"/>
  <c r="E106" i="6"/>
  <c r="E109" i="6"/>
  <c r="E99" i="6"/>
  <c r="E105" i="6"/>
  <c r="E100" i="6"/>
  <c r="E101" i="6"/>
  <c r="E112" i="6"/>
  <c r="E107" i="6"/>
  <c r="D115" i="6"/>
  <c r="G91" i="6" l="1"/>
  <c r="G92" i="6"/>
  <c r="G97" i="6"/>
  <c r="G80" i="6"/>
  <c r="G81" i="6"/>
  <c r="G82" i="6"/>
  <c r="G84" i="6"/>
  <c r="G85" i="6"/>
  <c r="G105" i="6"/>
  <c r="G107" i="6"/>
  <c r="G109" i="6"/>
  <c r="G104" i="6"/>
  <c r="G87" i="6"/>
  <c r="G106" i="6"/>
  <c r="G98" i="6"/>
  <c r="G101" i="6"/>
  <c r="G99" i="6"/>
  <c r="G102" i="6"/>
  <c r="G86" i="6"/>
  <c r="G111" i="6"/>
  <c r="G103" i="6"/>
  <c r="G112" i="6"/>
  <c r="G100" i="6"/>
  <c r="G110" i="6"/>
  <c r="G108" i="6"/>
  <c r="G113" i="6"/>
  <c r="E79" i="6"/>
  <c r="F79" i="6" s="1"/>
  <c r="E114" i="6"/>
  <c r="C115" i="6"/>
  <c r="G79" i="6" l="1"/>
  <c r="G114" i="6"/>
  <c r="G115" i="6" l="1"/>
  <c r="B19" i="6" s="1"/>
  <c r="C80" i="7"/>
  <c r="B18" i="6" s="1"/>
  <c r="C67" i="7"/>
  <c r="B17" i="6" s="1"/>
  <c r="C54" i="7"/>
  <c r="B16" i="6" s="1"/>
  <c r="C41" i="7"/>
  <c r="B15" i="6" s="1"/>
  <c r="B6" i="5"/>
  <c r="B5" i="5"/>
  <c r="B4" i="5"/>
  <c r="C74" i="6" l="1"/>
  <c r="B16" i="5"/>
  <c r="B12" i="9"/>
  <c r="C19" i="9" s="1"/>
  <c r="B14" i="9"/>
  <c r="C43" i="9" l="1"/>
  <c r="C42" i="9"/>
  <c r="C26" i="9"/>
  <c r="C25" i="9"/>
  <c r="C24" i="9"/>
  <c r="C23" i="9"/>
  <c r="C22" i="9"/>
  <c r="C21" i="9"/>
  <c r="C20" i="9"/>
  <c r="C18" i="9"/>
  <c r="C17" i="9"/>
  <c r="C16" i="9"/>
  <c r="C15" i="9"/>
  <c r="C14" i="9"/>
  <c r="C27" i="9"/>
  <c r="C41" i="9"/>
  <c r="C40" i="9"/>
  <c r="C39" i="9"/>
  <c r="C38" i="9"/>
  <c r="C37" i="9"/>
  <c r="C36" i="9"/>
  <c r="C35" i="9"/>
  <c r="C34" i="9"/>
  <c r="C33" i="9"/>
  <c r="C32" i="9"/>
  <c r="C31" i="9"/>
  <c r="C30" i="9"/>
  <c r="C29" i="9"/>
  <c r="C28" i="9"/>
  <c r="E14" i="9"/>
  <c r="D14"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14" i="6" l="1"/>
  <c r="C14" i="6" s="1"/>
  <c r="C11" i="6"/>
  <c r="C18" i="6"/>
  <c r="C16" i="6"/>
  <c r="C17" i="6"/>
  <c r="C15" i="6"/>
  <c r="C19" i="6"/>
  <c r="H14" i="9"/>
  <c r="F14" i="9" s="1"/>
  <c r="D15" i="9" s="1"/>
  <c r="E15" i="9" s="1"/>
  <c r="C44" i="9"/>
  <c r="H15" i="9" l="1"/>
  <c r="E11" i="4"/>
  <c r="F11" i="4"/>
  <c r="E12" i="4"/>
  <c r="F12" i="4"/>
  <c r="E13" i="4"/>
  <c r="F13" i="4"/>
  <c r="E14" i="4"/>
  <c r="J14" i="4" s="1"/>
  <c r="K14" i="4" s="1"/>
  <c r="F14" i="4"/>
  <c r="E15" i="4"/>
  <c r="J15" i="4" s="1"/>
  <c r="K15" i="4" s="1"/>
  <c r="M15" i="4" s="1"/>
  <c r="F15" i="4"/>
  <c r="E16" i="4"/>
  <c r="F16" i="4"/>
  <c r="E17" i="4"/>
  <c r="F17" i="4"/>
  <c r="E18" i="4"/>
  <c r="J18" i="4" s="1"/>
  <c r="K18" i="4" s="1"/>
  <c r="F18" i="4"/>
  <c r="E19" i="4"/>
  <c r="F19" i="4"/>
  <c r="E20" i="4"/>
  <c r="F20" i="4"/>
  <c r="E21" i="4"/>
  <c r="F21" i="4"/>
  <c r="E22" i="4"/>
  <c r="J22" i="4" s="1"/>
  <c r="K22" i="4" s="1"/>
  <c r="F22" i="4"/>
  <c r="E23" i="4"/>
  <c r="J23" i="4" s="1"/>
  <c r="K23" i="4" s="1"/>
  <c r="M23" i="4" s="1"/>
  <c r="F23" i="4"/>
  <c r="E24" i="4"/>
  <c r="F24" i="4"/>
  <c r="F10" i="4"/>
  <c r="E10" i="4"/>
  <c r="J10" i="4" s="1"/>
  <c r="K10" i="4" s="1"/>
  <c r="F9" i="4"/>
  <c r="L25" i="4"/>
  <c r="G22" i="4" l="1"/>
  <c r="G19" i="4"/>
  <c r="F15" i="9"/>
  <c r="D16" i="9" s="1"/>
  <c r="E16" i="9" s="1"/>
  <c r="G12" i="4"/>
  <c r="G20" i="4"/>
  <c r="G15" i="4"/>
  <c r="N15" i="4" s="1"/>
  <c r="G23" i="4"/>
  <c r="N23" i="4" s="1"/>
  <c r="G16" i="4"/>
  <c r="G21" i="4"/>
  <c r="G17" i="4"/>
  <c r="G24" i="4"/>
  <c r="G14" i="4"/>
  <c r="G13" i="4"/>
  <c r="G11" i="4"/>
  <c r="M18" i="4"/>
  <c r="M22" i="4"/>
  <c r="M14" i="4"/>
  <c r="J21" i="4"/>
  <c r="K21" i="4" s="1"/>
  <c r="M21" i="4" s="1"/>
  <c r="J17" i="4"/>
  <c r="K17" i="4" s="1"/>
  <c r="M17" i="4" s="1"/>
  <c r="J13" i="4"/>
  <c r="K13" i="4" s="1"/>
  <c r="M13" i="4" s="1"/>
  <c r="J24" i="4"/>
  <c r="K24" i="4" s="1"/>
  <c r="J20" i="4"/>
  <c r="K20" i="4" s="1"/>
  <c r="J16" i="4"/>
  <c r="K16" i="4" s="1"/>
  <c r="J12" i="4"/>
  <c r="K12" i="4" s="1"/>
  <c r="G18" i="4"/>
  <c r="J19" i="4"/>
  <c r="K19" i="4" s="1"/>
  <c r="M19" i="4" s="1"/>
  <c r="J11" i="4"/>
  <c r="K11" i="4" s="1"/>
  <c r="M11" i="4" s="1"/>
  <c r="G10" i="4"/>
  <c r="M10" i="4"/>
  <c r="N22" i="4" l="1"/>
  <c r="N19" i="4"/>
  <c r="N17" i="4"/>
  <c r="N11" i="4"/>
  <c r="N13" i="4"/>
  <c r="H16" i="9"/>
  <c r="N18" i="4"/>
  <c r="N21" i="4"/>
  <c r="N14" i="4"/>
  <c r="M16" i="4"/>
  <c r="N16" i="4" s="1"/>
  <c r="M20" i="4"/>
  <c r="N20" i="4" s="1"/>
  <c r="N10" i="4"/>
  <c r="M24" i="4"/>
  <c r="N24" i="4" s="1"/>
  <c r="K25" i="4"/>
  <c r="M12" i="4"/>
  <c r="N12" i="4" s="1"/>
  <c r="F16" i="9" l="1"/>
  <c r="D17" i="9" s="1"/>
  <c r="E17" i="9" s="1"/>
  <c r="N25" i="4"/>
  <c r="B13" i="6" s="1"/>
  <c r="C13" i="6" s="1"/>
  <c r="M25" i="4"/>
  <c r="E9" i="4"/>
  <c r="J9" i="4" s="1"/>
  <c r="K9" i="4" s="1"/>
  <c r="H17" i="9" l="1"/>
  <c r="M9" i="4"/>
  <c r="G9" i="4"/>
  <c r="G17" i="5"/>
  <c r="C17" i="5" s="1"/>
  <c r="G18" i="5"/>
  <c r="C18" i="5" s="1"/>
  <c r="G19" i="5"/>
  <c r="C19" i="5" s="1"/>
  <c r="G20" i="5"/>
  <c r="C20" i="5" s="1"/>
  <c r="G21" i="5"/>
  <c r="C21" i="5" s="1"/>
  <c r="G22" i="5"/>
  <c r="C22" i="5" s="1"/>
  <c r="G23" i="5"/>
  <c r="C23" i="5" s="1"/>
  <c r="G24" i="5"/>
  <c r="C24" i="5" s="1"/>
  <c r="G25" i="5"/>
  <c r="C25" i="5" s="1"/>
  <c r="G26" i="5"/>
  <c r="C26" i="5" s="1"/>
  <c r="G27" i="5"/>
  <c r="C27" i="5" s="1"/>
  <c r="G28" i="5"/>
  <c r="C28" i="5" s="1"/>
  <c r="G29" i="5"/>
  <c r="C29" i="5" s="1"/>
  <c r="G30" i="5"/>
  <c r="C30" i="5" s="1"/>
  <c r="G31" i="5"/>
  <c r="C31" i="5" s="1"/>
  <c r="G32" i="5"/>
  <c r="C32" i="5" s="1"/>
  <c r="G33" i="5"/>
  <c r="C33" i="5" s="1"/>
  <c r="G34" i="5"/>
  <c r="C34" i="5" s="1"/>
  <c r="G35" i="5"/>
  <c r="C35" i="5" s="1"/>
  <c r="G36" i="5"/>
  <c r="C36" i="5" s="1"/>
  <c r="G37" i="5"/>
  <c r="C37" i="5" s="1"/>
  <c r="G38" i="5"/>
  <c r="C38" i="5" s="1"/>
  <c r="G39" i="5"/>
  <c r="C39" i="5" s="1"/>
  <c r="G40" i="5"/>
  <c r="C40" i="5" s="1"/>
  <c r="G41" i="5"/>
  <c r="C41" i="5" s="1"/>
  <c r="G42" i="5"/>
  <c r="C42" i="5" s="1"/>
  <c r="G43" i="5"/>
  <c r="C43" i="5" s="1"/>
  <c r="G44" i="5"/>
  <c r="C44" i="5" s="1"/>
  <c r="G45" i="5"/>
  <c r="C45" i="5" s="1"/>
  <c r="G46" i="5"/>
  <c r="C46" i="5" s="1"/>
  <c r="G47" i="5"/>
  <c r="C47" i="5" s="1"/>
  <c r="G48" i="5"/>
  <c r="C48" i="5" s="1"/>
  <c r="G49" i="5"/>
  <c r="C49" i="5" s="1"/>
  <c r="G50" i="5"/>
  <c r="C50" i="5" s="1"/>
  <c r="G51" i="5"/>
  <c r="C51" i="5" s="1"/>
  <c r="G52" i="5"/>
  <c r="C52" i="5" s="1"/>
  <c r="G53" i="5"/>
  <c r="C53" i="5" s="1"/>
  <c r="G54" i="5"/>
  <c r="C54" i="5" s="1"/>
  <c r="G55" i="5"/>
  <c r="C55" i="5" s="1"/>
  <c r="G16" i="5"/>
  <c r="C16" i="5" s="1"/>
  <c r="N9" i="4" l="1"/>
  <c r="E16" i="5"/>
  <c r="F17" i="9"/>
  <c r="D18" i="9" s="1"/>
  <c r="D16" i="5"/>
  <c r="J16" i="5"/>
  <c r="E18" i="9" l="1"/>
  <c r="H18" i="9" s="1"/>
  <c r="F18" i="9" s="1"/>
  <c r="D19" i="9" s="1"/>
  <c r="B17" i="5"/>
  <c r="E19" i="9" l="1"/>
  <c r="H19" i="9" s="1"/>
  <c r="F19" i="9" s="1"/>
  <c r="D20" i="9" s="1"/>
  <c r="E20" i="9" s="1"/>
  <c r="H20" i="9" s="1"/>
  <c r="F20" i="9" s="1"/>
  <c r="D21" i="9" s="1"/>
  <c r="E21" i="9" s="1"/>
  <c r="H21" i="9" s="1"/>
  <c r="F21" i="9" s="1"/>
  <c r="D22" i="9" s="1"/>
  <c r="E22" i="9" s="1"/>
  <c r="J17" i="5"/>
  <c r="B18" i="5"/>
  <c r="H22" i="9" l="1"/>
  <c r="F22" i="9" s="1"/>
  <c r="D23" i="9" s="1"/>
  <c r="E23" i="9" s="1"/>
  <c r="B19" i="5"/>
  <c r="J18" i="5"/>
  <c r="H23" i="9" l="1"/>
  <c r="F23" i="9" s="1"/>
  <c r="D24" i="9" s="1"/>
  <c r="E24" i="9" s="1"/>
  <c r="B20" i="5"/>
  <c r="J19" i="5"/>
  <c r="H24" i="9" l="1"/>
  <c r="F24" i="9" s="1"/>
  <c r="D25" i="9" s="1"/>
  <c r="E25" i="9" s="1"/>
  <c r="B21" i="5"/>
  <c r="J20" i="5"/>
  <c r="H25" i="9" l="1"/>
  <c r="F25" i="9" s="1"/>
  <c r="D26" i="9" s="1"/>
  <c r="E26" i="9" s="1"/>
  <c r="B22" i="5"/>
  <c r="J21" i="5"/>
  <c r="D17" i="5"/>
  <c r="H26" i="9" l="1"/>
  <c r="F26" i="9" s="1"/>
  <c r="D27" i="9" s="1"/>
  <c r="B23" i="5"/>
  <c r="J22" i="5"/>
  <c r="E17" i="5"/>
  <c r="E18" i="5" s="1"/>
  <c r="E19" i="5" s="1"/>
  <c r="E20" i="5" s="1"/>
  <c r="E21" i="5" s="1"/>
  <c r="E22" i="5" s="1"/>
  <c r="E23" i="5" s="1"/>
  <c r="E24" i="5" s="1"/>
  <c r="E25" i="5" s="1"/>
  <c r="E26" i="5" s="1"/>
  <c r="E27" i="5" s="1"/>
  <c r="E28" i="5" s="1"/>
  <c r="E29" i="5" s="1"/>
  <c r="D18" i="5"/>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E27" i="9" l="1"/>
  <c r="H27" i="9" s="1"/>
  <c r="F27" i="9" s="1"/>
  <c r="D28" i="9" s="1"/>
  <c r="B24" i="5"/>
  <c r="J23" i="5"/>
  <c r="E30" i="5"/>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28" i="9" l="1"/>
  <c r="H28" i="9" s="1"/>
  <c r="F28" i="9" s="1"/>
  <c r="D29" i="9" s="1"/>
  <c r="B25" i="5"/>
  <c r="J24" i="5"/>
  <c r="E29" i="9" l="1"/>
  <c r="H29" i="9" s="1"/>
  <c r="F29" i="9" s="1"/>
  <c r="D30" i="9" s="1"/>
  <c r="B26" i="5"/>
  <c r="J25" i="5"/>
  <c r="E30" i="9" l="1"/>
  <c r="H30" i="9" s="1"/>
  <c r="F30" i="9" s="1"/>
  <c r="D31" i="9" s="1"/>
  <c r="B27" i="5"/>
  <c r="J26" i="5"/>
  <c r="E31" i="9" l="1"/>
  <c r="H31" i="9" s="1"/>
  <c r="F31" i="9" s="1"/>
  <c r="D32" i="9" s="1"/>
  <c r="E32" i="9" s="1"/>
  <c r="H32" i="9" s="1"/>
  <c r="F32" i="9" s="1"/>
  <c r="D33" i="9" s="1"/>
  <c r="E33" i="9" s="1"/>
  <c r="H33" i="9" s="1"/>
  <c r="F33" i="9" s="1"/>
  <c r="D34" i="9" s="1"/>
  <c r="E34" i="9" s="1"/>
  <c r="H34" i="9" s="1"/>
  <c r="F34" i="9" s="1"/>
  <c r="D35" i="9" s="1"/>
  <c r="E35" i="9" s="1"/>
  <c r="H35" i="9" s="1"/>
  <c r="F35" i="9" s="1"/>
  <c r="D36" i="9" s="1"/>
  <c r="E36" i="9" s="1"/>
  <c r="H36" i="9" s="1"/>
  <c r="F36" i="9" s="1"/>
  <c r="D37" i="9" s="1"/>
  <c r="E37" i="9" s="1"/>
  <c r="B28" i="5"/>
  <c r="J27" i="5"/>
  <c r="H37" i="9" l="1"/>
  <c r="F37" i="9" s="1"/>
  <c r="D38" i="9" s="1"/>
  <c r="E38" i="9" s="1"/>
  <c r="B29" i="5"/>
  <c r="J28" i="5"/>
  <c r="H38" i="9" l="1"/>
  <c r="F38" i="9" s="1"/>
  <c r="D39" i="9" s="1"/>
  <c r="E39" i="9" s="1"/>
  <c r="B30" i="5"/>
  <c r="J29" i="5"/>
  <c r="H39" i="9" l="1"/>
  <c r="F39" i="9" s="1"/>
  <c r="D40" i="9" s="1"/>
  <c r="E40" i="9" s="1"/>
  <c r="B31" i="5"/>
  <c r="J30" i="5"/>
  <c r="H40" i="9" l="1"/>
  <c r="F40" i="9" s="1"/>
  <c r="D41" i="9" s="1"/>
  <c r="E41" i="9" s="1"/>
  <c r="B32" i="5"/>
  <c r="J31" i="5"/>
  <c r="H41" i="9" l="1"/>
  <c r="F41" i="9" s="1"/>
  <c r="D42" i="9" s="1"/>
  <c r="E42" i="9" s="1"/>
  <c r="B33" i="5"/>
  <c r="J32" i="5"/>
  <c r="H42" i="9" l="1"/>
  <c r="F42" i="9" s="1"/>
  <c r="D43" i="9" s="1"/>
  <c r="E43" i="9" s="1"/>
  <c r="B34" i="5"/>
  <c r="J33" i="5"/>
  <c r="B35" i="5" l="1"/>
  <c r="J34" i="5"/>
  <c r="H43" i="9" l="1"/>
  <c r="E44" i="9"/>
  <c r="B36" i="5"/>
  <c r="J35" i="5"/>
  <c r="F43" i="9" l="1"/>
  <c r="H44" i="9"/>
  <c r="B37" i="5"/>
  <c r="J36" i="5"/>
  <c r="B38" i="5" l="1"/>
  <c r="J37" i="5"/>
  <c r="B39" i="5" l="1"/>
  <c r="J38" i="5"/>
  <c r="B40" i="5" l="1"/>
  <c r="J39" i="5"/>
  <c r="B41" i="5" l="1"/>
  <c r="J40" i="5"/>
  <c r="B42" i="5" l="1"/>
  <c r="J41" i="5"/>
  <c r="B43" i="5" l="1"/>
  <c r="J42" i="5"/>
  <c r="B44" i="5" l="1"/>
  <c r="J43" i="5"/>
  <c r="B45" i="5" l="1"/>
  <c r="J44" i="5"/>
  <c r="B46" i="5" l="1"/>
  <c r="J45" i="5"/>
  <c r="B47" i="5" l="1"/>
  <c r="J46" i="5"/>
  <c r="B48" i="5" l="1"/>
  <c r="J47" i="5"/>
  <c r="B49" i="5" l="1"/>
  <c r="J48" i="5"/>
  <c r="B50" i="5" l="1"/>
  <c r="J49" i="5"/>
  <c r="B51" i="5" l="1"/>
  <c r="J50" i="5"/>
  <c r="B52" i="5" l="1"/>
  <c r="J51" i="5"/>
  <c r="B53" i="5" l="1"/>
  <c r="J52" i="5"/>
  <c r="B54" i="5" l="1"/>
  <c r="J53" i="5"/>
  <c r="B55" i="5" l="1"/>
  <c r="B12" i="6" s="1"/>
  <c r="J54" i="5"/>
  <c r="J55" i="5" l="1"/>
  <c r="C12" i="6" l="1"/>
  <c r="C20" i="6" s="1"/>
  <c r="C22" i="6" s="1"/>
  <c r="B20" i="6"/>
  <c r="B2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<sst xmlns="http://schemas.openxmlformats.org/spreadsheetml/2006/main" count="482" uniqueCount="316">
  <si>
    <t>Total</t>
  </si>
  <si>
    <t>Depreciation</t>
  </si>
  <si>
    <t>Cumulative Depreciation</t>
  </si>
  <si>
    <t>Year</t>
  </si>
  <si>
    <t>In-Service Date</t>
  </si>
  <si>
    <t>Depreciation Year</t>
  </si>
  <si>
    <t>Total Cost</t>
  </si>
  <si>
    <t>Simple Depreciation Schedule - No P&amp;I</t>
  </si>
  <si>
    <t>JAN (1)</t>
  </si>
  <si>
    <t>OCT (10)</t>
  </si>
  <si>
    <t>NOV (11)</t>
  </si>
  <si>
    <t>DEC (12)</t>
  </si>
  <si>
    <t>FEB (2)</t>
  </si>
  <si>
    <t>MAR (3)</t>
  </si>
  <si>
    <t>APR (4)</t>
  </si>
  <si>
    <t>MAY (5)</t>
  </si>
  <si>
    <t>JUN (6)</t>
  </si>
  <si>
    <t>JUL (7)</t>
  </si>
  <si>
    <t>AUG (8)</t>
  </si>
  <si>
    <t>SEP (9)</t>
  </si>
  <si>
    <t>IRS Pub 946 Table A-7a: Nonresidential Real Property Mid-Month Convention Straight Line—39Years: Monthly Factor (%)</t>
  </si>
  <si>
    <t>39 Year Factor (%) list based on in-service month</t>
  </si>
  <si>
    <t>Book Value End of Term</t>
  </si>
  <si>
    <t>Initial Construction or Acquisition Cost</t>
  </si>
  <si>
    <t>Month (as a Number)</t>
  </si>
  <si>
    <t>Year of 105 (l) Lease Term</t>
  </si>
  <si>
    <t>Scheduled Replacement Year</t>
  </si>
  <si>
    <t>Example Only: Building Roof Replacement</t>
  </si>
  <si>
    <t>Years Remaining Until Replacement</t>
  </si>
  <si>
    <t>Year of Cost Basis</t>
  </si>
  <si>
    <t>Cost Basis Amount</t>
  </si>
  <si>
    <t>Calculated Replacement Year Value</t>
  </si>
  <si>
    <t>Scheduled Replacement Year MINUS Cost Basis Year</t>
  </si>
  <si>
    <t>Remaining Reserve to be Funded for System or Component</t>
  </si>
  <si>
    <t>Name of System or Component</t>
  </si>
  <si>
    <t>No.</t>
  </si>
  <si>
    <t>NA</t>
  </si>
  <si>
    <t xml:space="preserve">1. 
2. </t>
  </si>
  <si>
    <t>Year of System or Component Last Replacement</t>
  </si>
  <si>
    <t>Remarks-Briefly Provide:
1. How Service Life was determined.
2. How Cost Basis was determined.</t>
  </si>
  <si>
    <t>Expected System or Component Service Life (Years)</t>
  </si>
  <si>
    <t>Tribe/School:</t>
  </si>
  <si>
    <t>Facility Name/No.</t>
  </si>
  <si>
    <t>Calculated Reserve for Lease Year</t>
  </si>
  <si>
    <t>1. Briefly describe how this was determined.
2. Briefly describe how this was determined.</t>
  </si>
  <si>
    <t>1 Yr. Total</t>
  </si>
  <si>
    <t>Proposed Lease Amount</t>
  </si>
  <si>
    <t>(1)</t>
  </si>
  <si>
    <t>Water &amp; Sewer</t>
  </si>
  <si>
    <t>(2)</t>
  </si>
  <si>
    <t>Utilities</t>
  </si>
  <si>
    <t>(3)</t>
  </si>
  <si>
    <t>Fuel</t>
  </si>
  <si>
    <t>(4)</t>
  </si>
  <si>
    <t>Insurance</t>
  </si>
  <si>
    <t>(5)</t>
  </si>
  <si>
    <t>Bldg. Management Supv. &amp; Custodial Services</t>
  </si>
  <si>
    <t>(6)</t>
  </si>
  <si>
    <t>Custodial &amp; Maintenance Supplies</t>
  </si>
  <si>
    <t>(7)</t>
  </si>
  <si>
    <t>Pest Control</t>
  </si>
  <si>
    <t>(8)</t>
  </si>
  <si>
    <t>Site Maintenance (Including Snow Removal)</t>
  </si>
  <si>
    <t>(9)</t>
  </si>
  <si>
    <t>Trash &amp; Waste Removal &amp; Disposal</t>
  </si>
  <si>
    <t>(10)</t>
  </si>
  <si>
    <t>Fire Protection</t>
  </si>
  <si>
    <t>(11)</t>
  </si>
  <si>
    <t>Monitoring &amp; Preventive Maintenance of Building &amp; Equipment</t>
  </si>
  <si>
    <t>(i)</t>
  </si>
  <si>
    <t>Heating/Ventilation/Air Conditioning</t>
  </si>
  <si>
    <t>(ii)</t>
  </si>
  <si>
    <t>Plumbing</t>
  </si>
  <si>
    <t>(iii)</t>
  </si>
  <si>
    <t>Electrical</t>
  </si>
  <si>
    <t>(iv)</t>
  </si>
  <si>
    <t>Elevators</t>
  </si>
  <si>
    <t xml:space="preserve">(v) </t>
  </si>
  <si>
    <t>Boilers</t>
  </si>
  <si>
    <t>(vi)</t>
  </si>
  <si>
    <t>Fire Safety System</t>
  </si>
  <si>
    <t>(vii)</t>
  </si>
  <si>
    <t>Security System</t>
  </si>
  <si>
    <t>(viii)</t>
  </si>
  <si>
    <t>Roof, Foundation, walls, Floors</t>
  </si>
  <si>
    <t>(12)</t>
  </si>
  <si>
    <t>Unscheduled Maintenance</t>
  </si>
  <si>
    <t>(13)</t>
  </si>
  <si>
    <t>Scheduled Maintenance (Floor Coverings, Lighting Fixtures, Repainting)</t>
  </si>
  <si>
    <t>(14)</t>
  </si>
  <si>
    <t>Security Services</t>
  </si>
  <si>
    <t>(15)</t>
  </si>
  <si>
    <t>Management Fees</t>
  </si>
  <si>
    <t>(e)</t>
  </si>
  <si>
    <t>(f)</t>
  </si>
  <si>
    <t>Repairs to Building and Equipment</t>
  </si>
  <si>
    <t>(g)</t>
  </si>
  <si>
    <t>Alterations needed to meet contract requirements</t>
  </si>
  <si>
    <t>(h)</t>
  </si>
  <si>
    <t>Annual Interest Rate</t>
  </si>
  <si>
    <t>Payment</t>
  </si>
  <si>
    <t>Interest</t>
  </si>
  <si>
    <t>Year 1</t>
  </si>
  <si>
    <t>Year 2</t>
  </si>
  <si>
    <t>Year 3</t>
  </si>
  <si>
    <t>Year 4</t>
  </si>
  <si>
    <t>Year 5</t>
  </si>
  <si>
    <t>Year 6</t>
  </si>
  <si>
    <t>Year 7</t>
  </si>
  <si>
    <t>Year 9</t>
  </si>
  <si>
    <t>Year 11</t>
  </si>
  <si>
    <t>Year 12</t>
  </si>
  <si>
    <t>Year 13</t>
  </si>
  <si>
    <t>Year 14</t>
  </si>
  <si>
    <t>Year 15</t>
  </si>
  <si>
    <t>Year 16</t>
  </si>
  <si>
    <t>Year 17</t>
  </si>
  <si>
    <t>Year 20</t>
  </si>
  <si>
    <t>Year 21</t>
  </si>
  <si>
    <t>Year 22</t>
  </si>
  <si>
    <t>Year 23</t>
  </si>
  <si>
    <t>Year 24</t>
  </si>
  <si>
    <t>Year 25</t>
  </si>
  <si>
    <t>Year 26</t>
  </si>
  <si>
    <t>Year 27</t>
  </si>
  <si>
    <t>Year 28</t>
  </si>
  <si>
    <t>Year 29</t>
  </si>
  <si>
    <t>Year 30</t>
  </si>
  <si>
    <t>Lease Begin Date:</t>
  </si>
  <si>
    <t>Lease End Date:</t>
  </si>
  <si>
    <t>(a) Rent</t>
  </si>
  <si>
    <t>(b) Depreciation</t>
  </si>
  <si>
    <t>(d) Principal and Interest Paid or Accrued</t>
  </si>
  <si>
    <t>(e) O&amp;M Lease Calc. Per Schedule</t>
  </si>
  <si>
    <t>(f) Repairs to buildings and equipment</t>
  </si>
  <si>
    <t>(g) Alterations needed to meet contract requirements</t>
  </si>
  <si>
    <t>(h) Other reasonable expenses</t>
  </si>
  <si>
    <t>Calendar Days of Lease:</t>
  </si>
  <si>
    <t>Prorated</t>
  </si>
  <si>
    <t>Loan Year</t>
  </si>
  <si>
    <t>Year Loan Started (YYYY)</t>
  </si>
  <si>
    <t>Year of Lease (YYYY)</t>
  </si>
  <si>
    <t>Loan Term (# Years)</t>
  </si>
  <si>
    <t>Tribe/School Down Payment</t>
  </si>
  <si>
    <t>End of Loan Year</t>
  </si>
  <si>
    <t>Cumulative Principal Paid</t>
  </si>
  <si>
    <t>Enter the annual interest Rate for the loan</t>
  </si>
  <si>
    <t>Enter the year the loan started in the YYYY format</t>
  </si>
  <si>
    <t>Enter the length of the loan in Years</t>
  </si>
  <si>
    <t>Enter any down payment or other off-setting payment provided by the tribe.</t>
  </si>
  <si>
    <t>Remaining Loan Balance (end of year)</t>
  </si>
  <si>
    <t>Beginning Loan Amount</t>
  </si>
  <si>
    <t>Tribal Share</t>
  </si>
  <si>
    <t>Year (YYYY)</t>
  </si>
  <si>
    <t>Initial Construction Cost (Tribe/School Cost Only)</t>
  </si>
  <si>
    <t>25 CFR Part 900 Subpart H Section 900.70 Cost Elements</t>
  </si>
  <si>
    <t>Enter the Beginning Date for this 105(l) Lease Agreement (M/D/YYYY format)</t>
  </si>
  <si>
    <t>Enter the Ending Date for this 105(l) Lease Agreement (M/D/YYYY format)</t>
  </si>
  <si>
    <t>(I) Fair Market Rental</t>
  </si>
  <si>
    <t xml:space="preserve">(c) Reserve Fund Contributions </t>
  </si>
  <si>
    <t>Enter date data was provided or updated for this form (M/D/YYYY format)</t>
  </si>
  <si>
    <t>Remarks</t>
  </si>
  <si>
    <t>Cost Basis (estimated, actual, etc …)</t>
  </si>
  <si>
    <t>Annual Inflation</t>
  </si>
  <si>
    <t>Item 1</t>
  </si>
  <si>
    <t>Item 2</t>
  </si>
  <si>
    <t>Item 3</t>
  </si>
  <si>
    <t>Amount</t>
  </si>
  <si>
    <t>Reserve Funded for System or Component in Prior 105(l) Lease Years (All Years)</t>
  </si>
  <si>
    <t>O&amp;M Received From Indian Affairs (BIA or BIE) for this Facility</t>
  </si>
  <si>
    <t>Item 4</t>
  </si>
  <si>
    <t>Item 5</t>
  </si>
  <si>
    <t>(16).1</t>
  </si>
  <si>
    <t>(16).2</t>
  </si>
  <si>
    <t>(16).3</t>
  </si>
  <si>
    <t>(16).4</t>
  </si>
  <si>
    <t>(16).5</t>
  </si>
  <si>
    <t>Other Reasonable and Necessary O&amp;M Costs-Item 1</t>
  </si>
  <si>
    <t>Other Reasonable and Necessary O&amp;M Costs-Item 2</t>
  </si>
  <si>
    <t>Other Reasonable and Necessary O&amp;M Costs-Item 3</t>
  </si>
  <si>
    <t>Other Reasonable and Necessary O&amp;M Costs-Item 4</t>
  </si>
  <si>
    <t>Other Reasonable and Necessary O&amp;M Costs-Item 5</t>
  </si>
  <si>
    <t>Year 8</t>
  </si>
  <si>
    <t>Year 10</t>
  </si>
  <si>
    <t>Year 18</t>
  </si>
  <si>
    <t>Year 19</t>
  </si>
  <si>
    <t>Remaining Principal</t>
  </si>
  <si>
    <t>Auto-calculated number of Calendar Days of Lease Term</t>
  </si>
  <si>
    <t>Auto-calculated prorated percentage for this lease term</t>
  </si>
  <si>
    <t>Provide here to auto-populate other tabs</t>
  </si>
  <si>
    <t>Auto-populated from Consolidated Summary tab.</t>
  </si>
  <si>
    <t>Enter the cost to construct or acquire the Facility (no soft costs or non-fixed assets at time of construction or acquisition)</t>
  </si>
  <si>
    <t>This is the total amount of funding provided or borrowed by the tribe. It cannot include any Federal Funds. If no other funds were used then the Total and Tribal Costs will be the same.</t>
  </si>
  <si>
    <t>This is auto-calculated and represents the percent of total construction/acquisition cost initially paid (directly, loan, down payment) by the Tribe.</t>
  </si>
  <si>
    <t>Tribal Percent
Share</t>
  </si>
  <si>
    <t xml:space="preserve">This is the date the facility originally went into service. A good source for this is the date of the certificate of occupancy. This date represents when the facility was ready to fully support the funded programs. </t>
  </si>
  <si>
    <t>Enter the 4 digit year (YYYY Format) the facility went into service.</t>
  </si>
  <si>
    <t>Select the number (1-12) corresponding to the in-service date from the drop-down list. This number will be used to determine which depreciation percents will be used from IRS Pub. 946.</t>
  </si>
  <si>
    <t>Life of Asset = 39 Years (Per IRS Pub. 946)</t>
  </si>
  <si>
    <t>Enter the Full Construction/Acquisition cost of the facility. Do not include soft costs. Do not include any supplemental funds from federal sources.</t>
  </si>
  <si>
    <t>This is auto-calculated and should match the initial loan amount. If not then either the Initial Construction/Acquisition cost or the Tribe/School down payment values need to be adjusted.</t>
  </si>
  <si>
    <t>Operations and Maintenance Expenses, to the extent not otherwise included in rent or use allowances, including, but not limited to:</t>
  </si>
  <si>
    <t>Fair Market Rental Calculation:</t>
  </si>
  <si>
    <t xml:space="preserve">Fair Market Rental Difference </t>
  </si>
  <si>
    <t>Previous Year
$/SF</t>
  </si>
  <si>
    <t>Fair Market Rental</t>
  </si>
  <si>
    <t>CPI Percent Change</t>
  </si>
  <si>
    <t>Consumer Price Index for All Urban Consumers (CPI-U)</t>
  </si>
  <si>
    <t>Original Data Value</t>
  </si>
  <si>
    <t>Series Id:</t>
  </si>
  <si>
    <t>CUUR0400SA0,CUUS0400SA0</t>
  </si>
  <si>
    <t>Not Seasonally Adjusted</t>
  </si>
  <si>
    <t>Series Title:</t>
  </si>
  <si>
    <t>All items in West urban, all urban consumers, not seasonally adjusted</t>
  </si>
  <si>
    <t>Area:</t>
  </si>
  <si>
    <t>West</t>
  </si>
  <si>
    <t>Item:</t>
  </si>
  <si>
    <t>All items</t>
  </si>
  <si>
    <t>Base Period:</t>
  </si>
  <si>
    <t>1982-84=100</t>
  </si>
  <si>
    <t>Years:</t>
  </si>
  <si>
    <t>2014 to 2024</t>
  </si>
  <si>
    <t>Jan</t>
  </si>
  <si>
    <t>Feb</t>
  </si>
  <si>
    <t>Mar</t>
  </si>
  <si>
    <t>Apr</t>
  </si>
  <si>
    <t>May</t>
  </si>
  <si>
    <t>Jun</t>
  </si>
  <si>
    <t>Jul</t>
  </si>
  <si>
    <t>Aug</t>
  </si>
  <si>
    <t>Sep</t>
  </si>
  <si>
    <t>Oct</t>
  </si>
  <si>
    <t>Nov</t>
  </si>
  <si>
    <t>Dec</t>
  </si>
  <si>
    <t>Annual</t>
  </si>
  <si>
    <t>HALF1</t>
  </si>
  <si>
    <t>HALF2</t>
  </si>
  <si>
    <t>Previous Year Fair Market Rent</t>
  </si>
  <si>
    <t>List all Facilities in Lease</t>
  </si>
  <si>
    <t>Not included in template. Provide justification separately and enter amount here.</t>
  </si>
  <si>
    <t>PFSA/Common SF</t>
  </si>
  <si>
    <t>Shared Space SF</t>
  </si>
  <si>
    <t>$/SF/Year (PFSA)</t>
  </si>
  <si>
    <t>$/SF/Year (Shared)</t>
  </si>
  <si>
    <t>Fair Market Rental Change:</t>
  </si>
  <si>
    <t>CPI Values - Begin Month / Comparison Month</t>
  </si>
  <si>
    <t>**Input Previous Year Rent Per Sq. Ft., PFSA SF and Shared SF for each facility in appropriate column above**</t>
  </si>
  <si>
    <t>CUUR0200SA0,CUUS0200SA0</t>
  </si>
  <si>
    <t>All items in Midwest urban, all urban consumers, not seasonally adjusted</t>
  </si>
  <si>
    <t>Midwest</t>
  </si>
  <si>
    <t>CUUR0100SA0,CUUS0100SA0</t>
  </si>
  <si>
    <t>All items in Northeast urban, all urban consumers, not seasonally adjusted</t>
  </si>
  <si>
    <t>Northeast</t>
  </si>
  <si>
    <t>CUUR0300SA0,CUUS0300SA0</t>
  </si>
  <si>
    <t>All items in South urban, all urban consumers, not seasonally adjusted</t>
  </si>
  <si>
    <t>South</t>
  </si>
  <si>
    <t>Input the full amount of fair market rent for previous year (not prorated value)</t>
  </si>
  <si>
    <t>CPI Census Region</t>
  </si>
  <si>
    <t>CPI Months - Begin Month / Comparison Month</t>
  </si>
  <si>
    <t>Will auto-populate based on Lease Begin Date</t>
  </si>
  <si>
    <t>Will auto-populate based on Lease Begin Date and selected CPI Census Region</t>
  </si>
  <si>
    <t>Select the appropriate CPI region where Tribe is located (refer to BLS site for map)</t>
  </si>
  <si>
    <t>Prorated Percentage:</t>
  </si>
  <si>
    <t>**If Facility SF is 100% Shared, input FMR at double the rate so that formulas will work correctly**</t>
  </si>
  <si>
    <t>The calculated Depreciation value will auto-populate from "Depreciation" tab.</t>
  </si>
  <si>
    <t>The calculated total Reserve Fund will auto-populate from "Reserve" tab.</t>
  </si>
  <si>
    <t>The total loan payment for this lease year will auto-populate from the "P&amp;I" tab.</t>
  </si>
  <si>
    <t>Total O&amp;M will auto-populate from the "O&amp;M" tab section (e ).</t>
  </si>
  <si>
    <t>Total Repairs to buildings &amp; equipment will auto-populate from "O&amp;M" tab section (f).</t>
  </si>
  <si>
    <t>Total Alterations will auto-populate from the "O&amp;M" tab section (g).</t>
  </si>
  <si>
    <t>Total Other Reasonable Expenses will auto-populate from the "O&amp;M" tab section (h).</t>
  </si>
  <si>
    <t>^^ CPI Values will highlight in color on the associated BLS Data table once populated on this tab. Print the supporting BLS Data table and include in lease package.</t>
  </si>
  <si>
    <t>Enter O&amp;M Received for Facility as a Negative Number (note- number will not be prorated)</t>
  </si>
  <si>
    <t>Will auto-populate from completed Fair Market Rental input below</t>
  </si>
  <si>
    <t>Auto-calculated from Consolidated Summary tab.</t>
  </si>
  <si>
    <t>Auto-calculated from Consolidated from Summary tab. Each year of lease renewal, the P&amp;I payment for the full year will be represented by the value in column C that corresponds to the matching year in Column B.</t>
  </si>
  <si>
    <t>Other Reasonable Expenses</t>
  </si>
  <si>
    <t xml:space="preserve">Total (h) Other Reasonable Expenses </t>
  </si>
  <si>
    <t xml:space="preserve">Total (g) Alterations Needed to Meet Contract Requirements </t>
  </si>
  <si>
    <t xml:space="preserve">Total (f) Repairs to Building and Equipment </t>
  </si>
  <si>
    <t xml:space="preserve">Total (e) Operations and Maintenance Expenses </t>
  </si>
  <si>
    <t>(16).6</t>
  </si>
  <si>
    <t>(16).7</t>
  </si>
  <si>
    <t>(16).8</t>
  </si>
  <si>
    <t>(16).9</t>
  </si>
  <si>
    <t>(16).10</t>
  </si>
  <si>
    <t>Other Reasonable and Necessary O&amp;M Costs-Item 6</t>
  </si>
  <si>
    <t>Other Reasonable and Necessary O&amp;M Costs-Item 7</t>
  </si>
  <si>
    <t>Other Reasonable and Necessary O&amp;M Costs-Item 8</t>
  </si>
  <si>
    <t>Other Reasonable and Necessary O&amp;M Costs-Item 9</t>
  </si>
  <si>
    <t>Other Reasonable and Necessary O&amp;M Costs-Item 10</t>
  </si>
  <si>
    <t>Item 6</t>
  </si>
  <si>
    <t>Item 7</t>
  </si>
  <si>
    <t>Item 8</t>
  </si>
  <si>
    <t>Item 9</t>
  </si>
  <si>
    <t>Item 10</t>
  </si>
  <si>
    <t>**NOTE - This worksheet is protected.  Monthly data will be updated in the master template by the Indian Affairs team**</t>
  </si>
  <si>
    <t>RENEWAL LEASES ONLY - NEXT TWO SECTIONS</t>
  </si>
  <si>
    <t>Exhibit Creation Date:</t>
  </si>
  <si>
    <t xml:space="preserve">Creation Date: </t>
  </si>
  <si>
    <t>Creation Date:</t>
  </si>
  <si>
    <t>Consolidated Calculation Summary</t>
  </si>
  <si>
    <t>39-Year Calculation Template</t>
  </si>
  <si>
    <t>PRINCIPAL &amp; INTEREST (Building Loan) Payment and Principal Info Provided</t>
  </si>
  <si>
    <t>Contributions to the Reserve Fund for Replacement of Facilities Major Systems Template</t>
  </si>
  <si>
    <t xml:space="preserve">(e) Operations &amp; Maintenance, (f) Repairs to buildings and equipment; (g) Alterations needed to meet contract requirements; (h) Other reasonable expenses </t>
  </si>
  <si>
    <r>
      <t xml:space="preserve">This template is for determining the (e) Operations &amp; Maintenance, (f) Repairs to buildings and equipment; (g) Alterations needed to meet contract requirements; and (h) Other reasonable expenses to be included in the 105(l) lease agreement. 
If a lease term is not a full 12 month period, then it will be prorated on the Consolidated Summary tab. Data entered should reflect actual or estimated amounts for a FULL Year.
The line items subordinate to (e) Operations &amp; Maintenance are identified in 25 CFR Part 900 Subpart H Section 900.70. The place holder "Items" listed under (f) through (h) are there for use as needed. 
This template requires cells highlighted in YELLOW to be filled in.  The YELLOW color will disappear after you input data in the field.
</t>
    </r>
    <r>
      <rPr>
        <b/>
        <sz val="12"/>
        <color theme="1"/>
        <rFont val="Arial"/>
        <family val="2"/>
      </rPr>
      <t xml:space="preserve">Amount: </t>
    </r>
    <r>
      <rPr>
        <sz val="12"/>
        <color theme="1"/>
        <rFont val="Arial"/>
        <family val="2"/>
      </rPr>
      <t xml:space="preserve">Enter the amount requested for each applicable item. 
</t>
    </r>
    <r>
      <rPr>
        <b/>
        <sz val="12"/>
        <color theme="1"/>
        <rFont val="Arial"/>
        <family val="2"/>
      </rPr>
      <t xml:space="preserve">Cost Basis: </t>
    </r>
    <r>
      <rPr>
        <sz val="12"/>
        <color theme="1"/>
        <rFont val="Arial"/>
        <family val="2"/>
      </rPr>
      <t xml:space="preserve">This should indicate whether the requested amount is based on an actual (known) value or an estimated value.
</t>
    </r>
    <r>
      <rPr>
        <b/>
        <sz val="12"/>
        <color theme="1"/>
        <rFont val="Arial"/>
        <family val="2"/>
      </rPr>
      <t>Remarks:</t>
    </r>
    <r>
      <rPr>
        <sz val="12"/>
        <color theme="1"/>
        <rFont val="Arial"/>
        <family val="2"/>
      </rPr>
      <t xml:space="preserve"> At a minimum the remarks should include the source of the requested amount (ledger documentation, AE estimate, similar previous work, etc...). Additional remarks as needed.
There are 5 rows that may be inserted into each section ((e)) through ((h)) where additional lines are needed by clicking on the "+" sign located to the left of each category total row (rows 41, 54, 67, and 80).
</t>
    </r>
    <r>
      <rPr>
        <b/>
        <sz val="12"/>
        <color theme="1"/>
        <rFont val="Arial"/>
        <family val="2"/>
      </rPr>
      <t>Once the data is provided in full, the amounts in the TOTAL lines for each section ((e)) through ((h))  will transfer to the Consolidated Summary tab.</t>
    </r>
    <r>
      <rPr>
        <sz val="12"/>
        <color theme="1"/>
        <rFont val="Arial"/>
        <family val="2"/>
      </rPr>
      <t xml:space="preserve">
</t>
    </r>
  </si>
  <si>
    <r>
      <t xml:space="preserve">This template is for determining the Principal and Interest (P&amp;I) to be included in the 105(l) lease agreement.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in rows 7-12 will disappear after you input data in the field.  The rest of the Spreadsheet will auto-calculate.
</t>
    </r>
    <r>
      <rPr>
        <b/>
        <sz val="12"/>
        <color theme="1"/>
        <rFont val="Arial"/>
        <family val="2"/>
      </rPr>
      <t xml:space="preserve">Annual Loan Payment and Principal Information: </t>
    </r>
    <r>
      <rPr>
        <sz val="12"/>
        <color theme="1"/>
        <rFont val="Arial"/>
        <family val="2"/>
      </rPr>
      <t xml:space="preserve">Obtain a schedule of payments from the lender and provide a copy with the 105(l) lease supporting documentation. Compare to the calculated "Payment" and "Principal" columns below to confirm the "Remaining Loan Balance" at the end of each Loan Year matches the lender's schedule.
</t>
    </r>
    <r>
      <rPr>
        <b/>
        <sz val="12"/>
        <color theme="1"/>
        <rFont val="Arial"/>
        <family val="2"/>
      </rPr>
      <t>Once the data is provided in full, the P&amp;I (without prorating) should be the value in Column C that corresponds to the Year in Column B that matches the Year of Lease provided, and this value will transfer to the Consolidated Summary tab.</t>
    </r>
    <r>
      <rPr>
        <sz val="12"/>
        <color theme="1"/>
        <rFont val="Arial"/>
        <family val="2"/>
      </rPr>
      <t xml:space="preserve">
</t>
    </r>
  </si>
  <si>
    <r>
      <rPr>
        <sz val="12"/>
        <color theme="1"/>
        <rFont val="Arial"/>
        <family val="2"/>
      </rPr>
      <t xml:space="preserve">This template is for determining the Depreciation of a Facility asset over 39 years as prescribed per IRS Publication 946.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Once all the data is entered in the yellow cells, the Depreciation should be the value in column C that corresponds to the YEAR in column B that matches the Year the 105(l) lease is being negotiated or renewed, and this value will transfer to the Consolidated Summary tab.</t>
    </r>
    <r>
      <rPr>
        <sz val="12"/>
        <color theme="1"/>
        <rFont val="Arial"/>
        <family val="2"/>
      </rPr>
      <t xml:space="preserve">
</t>
    </r>
    <r>
      <rPr>
        <b/>
        <sz val="12"/>
        <color theme="1"/>
        <rFont val="Arial"/>
        <family val="2"/>
      </rPr>
      <t xml:space="preserve">NOTE: </t>
    </r>
    <r>
      <rPr>
        <sz val="12"/>
        <color theme="1"/>
        <rFont val="Arial"/>
        <family val="2"/>
      </rPr>
      <t>This is a 39 year depreciation schedule. The reason it shows 40 years is to account for the partial years in the first and last year per IRS Publication 946.</t>
    </r>
    <r>
      <rPr>
        <b/>
        <sz val="12"/>
        <color theme="1"/>
        <rFont val="Arial"/>
        <family val="2"/>
      </rPr>
      <t xml:space="preserve">
</t>
    </r>
  </si>
  <si>
    <t>Long-term CPI Data (10-Year Average)</t>
  </si>
  <si>
    <t>THIS SECTION FOR 1st YEAR LEASES ONLY</t>
  </si>
  <si>
    <t>Fair Mkt Rent
$/SF/Year</t>
  </si>
  <si>
    <t>Tribal Comments</t>
  </si>
  <si>
    <r>
      <rPr>
        <sz val="12"/>
        <color theme="1"/>
        <rFont val="Arial"/>
        <family val="2"/>
      </rPr>
      <t xml:space="preserve">This cost category is intended to fund major systems or components. Major systems and components have a useful life that requires long-term maintenance planning to overhaul or renovate, and eventually replace them periodically.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(in all columns where visible EXCEPT column O) will disappear after you input data in the field.  The rest of the Spreadsheet will auto-calculate.  If more input rows are needed, click on the "+" sign to the left of row 25.
</t>
    </r>
    <r>
      <rPr>
        <b/>
        <sz val="12"/>
        <color theme="1"/>
        <rFont val="Arial"/>
        <family val="2"/>
      </rPr>
      <t>Name of System or Component:</t>
    </r>
    <r>
      <rPr>
        <sz val="12"/>
        <color theme="1"/>
        <rFont val="Arial"/>
        <family val="2"/>
      </rPr>
      <t xml:space="preserve"> Provide short name for item.
</t>
    </r>
    <r>
      <rPr>
        <b/>
        <sz val="12"/>
        <color theme="1"/>
        <rFont val="Arial"/>
        <family val="2"/>
      </rPr>
      <t>Year of System or Component Last Replacement:</t>
    </r>
    <r>
      <rPr>
        <sz val="12"/>
        <color theme="1"/>
        <rFont val="Arial"/>
        <family val="2"/>
      </rPr>
      <t xml:space="preserve"> This is the last time this system or component was replaced. If never, then this would be the in-service data (see depreciation).
</t>
    </r>
    <r>
      <rPr>
        <b/>
        <sz val="12"/>
        <color theme="1"/>
        <rFont val="Arial"/>
        <family val="2"/>
      </rPr>
      <t>Expected System or Component Service Life (Years):</t>
    </r>
    <r>
      <rPr>
        <sz val="12"/>
        <color theme="1"/>
        <rFont val="Arial"/>
        <family val="2"/>
      </rPr>
      <t xml:space="preserve"> Whole years only. Use “Remarks” column to describe how determined.
</t>
    </r>
    <r>
      <rPr>
        <b/>
        <sz val="12"/>
        <color theme="1"/>
        <rFont val="Arial"/>
        <family val="2"/>
      </rPr>
      <t>Year of Cost Basis:</t>
    </r>
    <r>
      <rPr>
        <sz val="12"/>
        <color theme="1"/>
        <rFont val="Arial"/>
        <family val="2"/>
      </rPr>
      <t xml:space="preserve"> The year associated with the amount used for cost basis.
</t>
    </r>
    <r>
      <rPr>
        <b/>
        <sz val="12"/>
        <color theme="1"/>
        <rFont val="Arial"/>
        <family val="2"/>
      </rPr>
      <t>Cost Basis Amount:</t>
    </r>
    <r>
      <rPr>
        <sz val="12"/>
        <color theme="1"/>
        <rFont val="Arial"/>
        <family val="2"/>
      </rPr>
      <t xml:space="preserve"> Amount of cost basis in the year of the basis (DO NOT Escalate).
</t>
    </r>
    <r>
      <rPr>
        <b/>
        <sz val="12"/>
        <color theme="1"/>
        <rFont val="Arial"/>
        <family val="2"/>
      </rPr>
      <t>Reserve Funded for System or Component in Prior 105(l) Lease Years:</t>
    </r>
    <r>
      <rPr>
        <sz val="12"/>
        <color theme="1"/>
        <rFont val="Arial"/>
        <family val="2"/>
      </rPr>
      <t xml:space="preserve"> This will be $0.00 for the FIRST Lease that this item was added. All subsequent leases will carry forward the total of previous funding provided to the Reserve for this item.
</t>
    </r>
    <r>
      <rPr>
        <b/>
        <sz val="12"/>
        <color theme="1"/>
        <rFont val="Arial"/>
        <family val="2"/>
      </rPr>
      <t>Remarks-Briefly Provide:</t>
    </r>
    <r>
      <rPr>
        <sz val="12"/>
        <color theme="1"/>
        <rFont val="Arial"/>
        <family val="2"/>
      </rPr>
      <t xml:space="preserve">
      </t>
    </r>
    <r>
      <rPr>
        <b/>
        <sz val="12"/>
        <color theme="1"/>
        <rFont val="Arial"/>
        <family val="2"/>
      </rPr>
      <t>1. How Service Life was determined:</t>
    </r>
    <r>
      <rPr>
        <sz val="12"/>
        <color theme="1"/>
        <rFont val="Arial"/>
        <family val="2"/>
      </rPr>
      <t xml:space="preserve"> Briefly describe how this was determined.
      </t>
    </r>
    <r>
      <rPr>
        <b/>
        <sz val="12"/>
        <color theme="1"/>
        <rFont val="Arial"/>
        <family val="2"/>
      </rPr>
      <t>2. How Cost Basis was determined:</t>
    </r>
    <r>
      <rPr>
        <sz val="12"/>
        <color theme="1"/>
        <rFont val="Arial"/>
        <family val="2"/>
      </rPr>
      <t xml:space="preserve"> Briefly describe how this was determined.
</t>
    </r>
    <r>
      <rPr>
        <b/>
        <sz val="12"/>
        <color theme="1"/>
        <rFont val="Arial"/>
        <family val="2"/>
      </rPr>
      <t>Once the data is provided in full, the Lease Year Reserve amount (without prorating) will be the Sum Total of the "Calculated Reserve for Lease Year" Column (cell in blue), which will transfer to the Consolidated Summary tab.</t>
    </r>
  </si>
  <si>
    <r>
      <t xml:space="preserve">The Consolidated Summary tab in this template is used to input Fair Market Rent and summarize the applicable calculations from the other tabs in the template.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Fair Market Rental:</t>
    </r>
    <r>
      <rPr>
        <sz val="12"/>
        <color theme="1"/>
        <rFont val="Arial"/>
        <family val="2"/>
      </rPr>
      <t xml:space="preserve">  To open up the input fields for 1st Year Leases, click on the "+" sign located to the left of row 66, and to open the input fields for Renewal Leases, click on the "+" sign located to the left of row 119.  If you need more rows to add facilities in the Fair Market Rental Calculation section, click on one of the "+" signs located to the left of the applicable row.  Each "+" sign inserts 5 new rows.  Be sure to display the relevant input sections below the "Proposed Lease Amount" totals for printing the Exhibit - either the 1st Year Lease section or the Renewal Lease sections.
</t>
    </r>
    <r>
      <rPr>
        <b/>
        <sz val="12"/>
        <color theme="1"/>
        <rFont val="Arial"/>
        <family val="2"/>
      </rPr>
      <t>Cost Elements (b) through (h):</t>
    </r>
    <r>
      <rPr>
        <sz val="12"/>
        <color theme="1"/>
        <rFont val="Arial"/>
        <family val="2"/>
      </rPr>
      <t xml:space="preserve"> Enter the calculated values for each of the applicable cost elements as calculated in the corresponding tab.
</t>
    </r>
    <r>
      <rPr>
        <b/>
        <sz val="12"/>
        <color theme="1"/>
        <rFont val="Arial"/>
        <family val="2"/>
      </rPr>
      <t>Cost Elements (a) and (i):</t>
    </r>
    <r>
      <rPr>
        <sz val="12"/>
        <color theme="1"/>
        <rFont val="Arial"/>
        <family val="2"/>
      </rPr>
      <t xml:space="preserve"> </t>
    </r>
    <r>
      <rPr>
        <u/>
        <sz val="12"/>
        <color theme="1"/>
        <rFont val="Arial"/>
        <family val="2"/>
      </rPr>
      <t>IF APPLICABLE</t>
    </r>
    <r>
      <rPr>
        <sz val="12"/>
        <color theme="1"/>
        <rFont val="Arial"/>
        <family val="2"/>
      </rPr>
      <t xml:space="preserve">, these cost elements will require additional information and documentation that is not consistent with a form template. Once these have been negotiated then the resulting values should be entered here.
The majority of the cells in the tabs of this template are "protected." If modifications are needed for a unique requirement, advise the Indian Affairs team. 
If a lease term is not a full 12 month period, then "Lease Begin" and "Lease End" dates will be used to prorate the full year amounts provided. If this is a full-year lease agreement, ensure the begin &amp; end dates reflect 365 days (prorate will be 100%). The formula disregards leap years. The data entered and calculated in the other tabs should reflect actual or estimated amounts for a FULL Year.
</t>
    </r>
  </si>
  <si>
    <t>In-Service Month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</si>
</sst>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0.0%"/>
    <numFmt numFmtId="167" formatCode="_(* #,##0_);_(* \(#,##0\);_(* &quot;-&quot;??_);_(@_)"/>
    <numFmt numFmtId="168" formatCode="#0.000"/>
    <numFmt numFmtId="169" formatCode="0.000_);\(0.000\)"/>
    <numFmt numFmtId="170" formatCode="_(* #,##0.0_);_(* \(#,##0.0\);_(* &quot;-&quot;??_);_(@_)"/>
  </numFmts>
  <fonts count="2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color theme="1"/>
      <name val="Arial"/>
      <family val="2"/>
    </font>
    <font>
      <u/>
      <sz val="12"/>
      <color theme="1"/>
      <name val="Arial"/>
      <family val="2"/>
    </font>
    <font>
      <sz val="8"/>
      <name val="Calibri"/>
      <family val="2"/>
      <scheme val="minor"/>
    </font>
    <font>
      <b/>
      <i/>
      <sz val="12"/>
      <color theme="1"/>
      <name val="Arial"/>
      <family val="2"/>
    </font>
    <font>
      <sz val="11"/>
      <color indexed="8"/>
      <name val="Calibri"/>
      <family val="2"/>
      <scheme val="minor"/>
    </font>
    <font>
      <b/>
      <sz val="12"/>
      <color indexed="8"/>
      <name val="Arial"/>
      <family val="2"/>
    </font>
    <font>
      <b/>
      <sz val="10"/>
      <color indexed="8"/>
      <name val="Arial"/>
      <family val="2"/>
    </font>
    <font>
      <sz val="10"/>
      <color indexed="8"/>
      <name val="Arial"/>
      <family val="2"/>
    </font>
    <font>
      <b/>
      <sz val="12"/>
      <color indexed="8"/>
      <name val="Arial"/>
      <family val="2"/>
    </font>
    <font>
      <b/>
      <sz val="10"/>
      <color indexed="8"/>
      <name val="Arial"/>
      <family val="2"/>
    </font>
    <font>
      <sz val="10"/>
      <color indexed="8"/>
      <name val="Arial"/>
      <family val="2"/>
    </font>
    <font>
      <i/>
      <sz val="11"/>
      <color theme="1"/>
      <name val="Arial"/>
      <family val="2"/>
    </font>
    <font>
      <sz val="12"/>
      <color theme="0"/>
      <name val="Arial"/>
      <family val="2"/>
    </font>
    <font>
      <sz val="12"/>
      <color rgb="FFFF0000"/>
      <name val="Arial"/>
      <family val="2"/>
    </font>
    <font>
      <sz val="11"/>
      <color theme="1"/>
      <name val="Arial"/>
      <family val="2"/>
    </font>
    <font>
      <b/>
      <sz val="14"/>
      <color theme="1"/>
      <name val="Arial"/>
      <family val="2"/>
    </font>
    <font>
      <i/>
      <sz val="11"/>
      <color indexed="8"/>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5">
    <xf numFmtId="0" fontId="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 fillId="0" borderId="0"/>
  </cellStyleXfs>
  <cellXfs count="367">
    <xf numFmtId="0" fontId="0" fillId="0" borderId="0" xfId="0"/>
    <xf numFmtId="0" fontId="7" fillId="2" borderId="1" xfId="0" applyFont="1" applyFill="1" applyBorder="1"/>
    <xf numFmtId="0" fontId="5" fillId="2" borderId="1" xfId="0" applyFont="1" applyFill="1" applyBorder="1" applyAlignment="1">
      <alignment horizontal="center"/>
    </xf>
    <xf numFmtId="0" fontId="5" fillId="2" borderId="1" xfId="0" applyFont="1" applyFill="1" applyBorder="1"/>
    <xf numFmtId="0" fontId="5" fillId="0" borderId="0" xfId="0" applyFont="1"/>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right"/>
    </xf>
    <xf numFmtId="0" fontId="7" fillId="2" borderId="1" xfId="0" applyFont="1" applyFill="1" applyBorder="1" applyAlignment="1">
      <alignment horizontal="center"/>
    </xf>
    <xf numFmtId="0" fontId="7" fillId="0" borderId="0" xfId="0" applyFont="1"/>
    <xf numFmtId="0" fontId="5" fillId="2" borderId="1" xfId="0" applyFont="1" applyFill="1" applyBorder="1" applyAlignment="1">
      <alignment wrapText="1"/>
    </xf>
    <xf numFmtId="0" fontId="5" fillId="0" borderId="1" xfId="0" applyFont="1" applyBorder="1"/>
    <xf numFmtId="0" fontId="5" fillId="2" borderId="10" xfId="0" applyFont="1" applyFill="1" applyBorder="1"/>
    <xf numFmtId="0" fontId="5" fillId="2" borderId="20" xfId="0" applyFont="1" applyFill="1" applyBorder="1" applyAlignment="1">
      <alignment horizontal="center"/>
    </xf>
    <xf numFmtId="0" fontId="5" fillId="2" borderId="2" xfId="0" applyFont="1" applyFill="1" applyBorder="1"/>
    <xf numFmtId="0" fontId="7" fillId="0" borderId="12" xfId="0" applyFont="1" applyBorder="1" applyAlignment="1">
      <alignment horizontal="center" wrapText="1"/>
    </xf>
    <xf numFmtId="0" fontId="7" fillId="0" borderId="13" xfId="0" applyFont="1" applyBorder="1" applyAlignment="1">
      <alignment horizontal="center"/>
    </xf>
    <xf numFmtId="0" fontId="7" fillId="0" borderId="18" xfId="0" applyFont="1" applyBorder="1" applyAlignment="1">
      <alignment horizontal="center" wrapText="1"/>
    </xf>
    <xf numFmtId="0" fontId="7" fillId="2" borderId="3" xfId="0" applyFont="1" applyFill="1" applyBorder="1"/>
    <xf numFmtId="0" fontId="7" fillId="0" borderId="21" xfId="0" applyFont="1" applyBorder="1" applyAlignment="1">
      <alignment horizontal="center" wrapText="1"/>
    </xf>
    <xf numFmtId="0" fontId="5" fillId="0" borderId="14" xfId="0" applyFont="1" applyBorder="1" applyAlignment="1">
      <alignment horizontal="center"/>
    </xf>
    <xf numFmtId="0" fontId="5" fillId="0" borderId="1" xfId="0" applyFont="1" applyBorder="1" applyAlignment="1">
      <alignment horizontal="center"/>
    </xf>
    <xf numFmtId="44" fontId="5" fillId="2" borderId="3" xfId="0" applyNumberFormat="1" applyFont="1" applyFill="1" applyBorder="1"/>
    <xf numFmtId="165" fontId="5" fillId="0" borderId="22" xfId="0" applyNumberFormat="1" applyFont="1" applyBorder="1" applyAlignment="1">
      <alignment horizontal="center" vertical="center" wrapText="1"/>
    </xf>
    <xf numFmtId="0" fontId="5" fillId="2" borderId="3" xfId="0" applyFont="1" applyFill="1" applyBorder="1"/>
    <xf numFmtId="165" fontId="5" fillId="0" borderId="14" xfId="0" applyNumberFormat="1" applyFont="1" applyBorder="1" applyAlignment="1">
      <alignment vertical="center" wrapText="1"/>
    </xf>
    <xf numFmtId="165" fontId="5" fillId="0" borderId="1" xfId="0" applyNumberFormat="1" applyFont="1" applyBorder="1" applyAlignment="1">
      <alignment vertical="center" wrapText="1"/>
    </xf>
    <xf numFmtId="165" fontId="5" fillId="0" borderId="9" xfId="0" applyNumberFormat="1" applyFont="1" applyBorder="1" applyAlignment="1">
      <alignment vertical="center" wrapText="1"/>
    </xf>
    <xf numFmtId="165" fontId="5" fillId="0" borderId="14" xfId="1" applyNumberFormat="1" applyFont="1" applyFill="1" applyBorder="1" applyAlignment="1">
      <alignment vertical="center" wrapText="1"/>
    </xf>
    <xf numFmtId="165" fontId="5" fillId="0" borderId="1" xfId="1" applyNumberFormat="1" applyFont="1" applyFill="1" applyBorder="1" applyAlignment="1">
      <alignment vertical="center" wrapText="1"/>
    </xf>
    <xf numFmtId="165" fontId="5" fillId="0" borderId="9" xfId="1" applyNumberFormat="1" applyFont="1" applyFill="1" applyBorder="1" applyAlignment="1">
      <alignment vertical="center" wrapText="1"/>
    </xf>
    <xf numFmtId="0" fontId="5" fillId="2" borderId="0" xfId="0" applyFont="1" applyFill="1"/>
    <xf numFmtId="0" fontId="5" fillId="0" borderId="15" xfId="0" applyFont="1" applyBorder="1" applyAlignment="1">
      <alignment horizontal="center"/>
    </xf>
    <xf numFmtId="0" fontId="5" fillId="0" borderId="8" xfId="0" applyFont="1" applyBorder="1" applyAlignment="1">
      <alignment horizontal="center"/>
    </xf>
    <xf numFmtId="165" fontId="5" fillId="0" borderId="23" xfId="0" applyNumberFormat="1" applyFont="1" applyBorder="1" applyAlignment="1">
      <alignment horizontal="center" vertical="center" wrapText="1"/>
    </xf>
    <xf numFmtId="165" fontId="5" fillId="0" borderId="15" xfId="1" applyNumberFormat="1" applyFont="1" applyBorder="1" applyAlignment="1">
      <alignment vertical="center" wrapText="1"/>
    </xf>
    <xf numFmtId="165" fontId="5" fillId="0" borderId="8" xfId="1" applyNumberFormat="1" applyFont="1" applyBorder="1" applyAlignment="1">
      <alignment vertical="center" wrapText="1"/>
    </xf>
    <xf numFmtId="165" fontId="5" fillId="0" borderId="19" xfId="1" applyNumberFormat="1" applyFont="1" applyBorder="1" applyAlignment="1">
      <alignment vertical="center" wrapText="1"/>
    </xf>
    <xf numFmtId="0" fontId="5" fillId="0" borderId="11" xfId="0" applyFont="1" applyBorder="1"/>
    <xf numFmtId="0" fontId="7" fillId="0" borderId="16" xfId="0" applyFont="1" applyBorder="1" applyAlignment="1">
      <alignment horizontal="center"/>
    </xf>
    <xf numFmtId="0" fontId="5" fillId="0" borderId="2" xfId="0" applyFont="1" applyBorder="1" applyAlignment="1">
      <alignment horizontal="center"/>
    </xf>
    <xf numFmtId="0" fontId="5" fillId="0" borderId="17" xfId="0" applyFont="1" applyBorder="1" applyAlignment="1">
      <alignment horizontal="center"/>
    </xf>
    <xf numFmtId="0" fontId="7" fillId="0" borderId="4" xfId="0" applyFont="1" applyBorder="1" applyAlignment="1">
      <alignment wrapText="1"/>
    </xf>
    <xf numFmtId="164" fontId="5" fillId="0" borderId="11" xfId="0" applyNumberFormat="1" applyFont="1" applyBorder="1"/>
    <xf numFmtId="0" fontId="7" fillId="0" borderId="31" xfId="0" applyFont="1" applyBorder="1"/>
    <xf numFmtId="0" fontId="7" fillId="2" borderId="31" xfId="0" applyFont="1" applyFill="1" applyBorder="1"/>
    <xf numFmtId="164" fontId="7" fillId="2" borderId="31" xfId="0" applyNumberFormat="1" applyFont="1" applyFill="1" applyBorder="1"/>
    <xf numFmtId="1" fontId="7" fillId="2" borderId="31" xfId="0" applyNumberFormat="1" applyFont="1" applyFill="1" applyBorder="1"/>
    <xf numFmtId="0" fontId="7" fillId="0" borderId="10" xfId="0" applyFont="1" applyBorder="1" applyAlignment="1">
      <alignment wrapText="1"/>
    </xf>
    <xf numFmtId="0" fontId="7" fillId="0" borderId="31" xfId="0" applyFont="1" applyBorder="1" applyAlignment="1">
      <alignment wrapText="1"/>
    </xf>
    <xf numFmtId="0" fontId="7" fillId="0" borderId="31" xfId="0" applyFont="1" applyBorder="1" applyAlignment="1">
      <alignment horizontal="center" wrapText="1"/>
    </xf>
    <xf numFmtId="0" fontId="7" fillId="0" borderId="32" xfId="0" applyFont="1" applyBorder="1" applyAlignment="1">
      <alignment wrapText="1"/>
    </xf>
    <xf numFmtId="10" fontId="5" fillId="2" borderId="1" xfId="0" applyNumberFormat="1" applyFont="1" applyFill="1" applyBorder="1" applyAlignment="1">
      <alignment wrapText="1"/>
    </xf>
    <xf numFmtId="0" fontId="5" fillId="2" borderId="9" xfId="0" applyFont="1" applyFill="1" applyBorder="1"/>
    <xf numFmtId="0" fontId="5" fillId="2" borderId="10" xfId="0" applyFont="1" applyFill="1" applyBorder="1" applyAlignment="1">
      <alignment wrapText="1"/>
    </xf>
    <xf numFmtId="10" fontId="5" fillId="2" borderId="10" xfId="0" applyNumberFormat="1" applyFont="1" applyFill="1" applyBorder="1" applyAlignment="1">
      <alignment wrapText="1"/>
    </xf>
    <xf numFmtId="0" fontId="5" fillId="2" borderId="20" xfId="0" applyFont="1" applyFill="1" applyBorder="1"/>
    <xf numFmtId="0" fontId="5" fillId="2" borderId="14" xfId="0" applyFont="1" applyFill="1" applyBorder="1"/>
    <xf numFmtId="0" fontId="5" fillId="2" borderId="29" xfId="0" applyFont="1" applyFill="1" applyBorder="1"/>
    <xf numFmtId="0" fontId="5" fillId="6" borderId="11" xfId="0" applyFont="1" applyFill="1" applyBorder="1"/>
    <xf numFmtId="0" fontId="5" fillId="6" borderId="34" xfId="0" applyFont="1" applyFill="1" applyBorder="1" applyAlignment="1">
      <alignment wrapText="1"/>
    </xf>
    <xf numFmtId="0" fontId="7" fillId="4" borderId="13" xfId="0" applyFont="1" applyFill="1" applyBorder="1" applyAlignment="1">
      <alignment horizontal="center"/>
    </xf>
    <xf numFmtId="0" fontId="5" fillId="3" borderId="9" xfId="0" applyFont="1" applyFill="1" applyBorder="1" applyAlignment="1" applyProtection="1">
      <alignment wrapText="1"/>
      <protection locked="0"/>
    </xf>
    <xf numFmtId="0" fontId="5" fillId="3" borderId="20" xfId="0" applyFont="1" applyFill="1" applyBorder="1" applyAlignment="1" applyProtection="1">
      <alignment wrapText="1"/>
      <protection locked="0"/>
    </xf>
    <xf numFmtId="0" fontId="4" fillId="2" borderId="1" xfId="0" applyFont="1" applyFill="1" applyBorder="1"/>
    <xf numFmtId="0" fontId="4" fillId="0" borderId="1" xfId="0" applyFont="1" applyBorder="1"/>
    <xf numFmtId="0" fontId="4" fillId="0" borderId="1" xfId="0" applyFont="1" applyBorder="1" applyAlignment="1">
      <alignment horizontal="center"/>
    </xf>
    <xf numFmtId="10" fontId="4" fillId="0" borderId="1" xfId="0" applyNumberFormat="1" applyFont="1" applyBorder="1"/>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center"/>
    </xf>
    <xf numFmtId="1" fontId="4" fillId="0" borderId="1" xfId="0" applyNumberFormat="1" applyFont="1" applyBorder="1" applyAlignment="1">
      <alignment horizontal="center"/>
    </xf>
    <xf numFmtId="5" fontId="4" fillId="2" borderId="1" xfId="0" applyNumberFormat="1" applyFont="1" applyFill="1" applyBorder="1" applyAlignment="1">
      <alignment horizontal="center"/>
    </xf>
    <xf numFmtId="0" fontId="7" fillId="2" borderId="1" xfId="0" applyFont="1" applyFill="1" applyBorder="1" applyAlignment="1">
      <alignment horizontal="left" wrapText="1"/>
    </xf>
    <xf numFmtId="8" fontId="4" fillId="2" borderId="1" xfId="0" applyNumberFormat="1" applyFont="1" applyFill="1" applyBorder="1" applyAlignment="1">
      <alignment horizontal="center"/>
    </xf>
    <xf numFmtId="0" fontId="7" fillId="4" borderId="1" xfId="0" applyFont="1" applyFill="1" applyBorder="1" applyAlignment="1">
      <alignment horizontal="center"/>
    </xf>
    <xf numFmtId="0" fontId="7" fillId="7" borderId="1" xfId="0" applyFont="1" applyFill="1" applyBorder="1" applyAlignment="1">
      <alignment horizontal="center"/>
    </xf>
    <xf numFmtId="0" fontId="3" fillId="2" borderId="1" xfId="0" applyFont="1" applyFill="1" applyBorder="1" applyAlignment="1">
      <alignment wrapText="1"/>
    </xf>
    <xf numFmtId="166" fontId="5" fillId="0" borderId="1" xfId="0" applyNumberFormat="1" applyFont="1" applyBorder="1" applyAlignment="1">
      <alignment horizontal="right"/>
    </xf>
    <xf numFmtId="10" fontId="3" fillId="0" borderId="1" xfId="0" applyNumberFormat="1" applyFont="1" applyBorder="1"/>
    <xf numFmtId="0" fontId="3" fillId="0" borderId="1" xfId="0" applyFont="1" applyBorder="1"/>
    <xf numFmtId="10" fontId="3" fillId="2" borderId="1" xfId="0" applyNumberFormat="1" applyFont="1" applyFill="1" applyBorder="1"/>
    <xf numFmtId="0" fontId="3" fillId="2" borderId="1" xfId="0" applyFont="1" applyFill="1" applyBorder="1"/>
    <xf numFmtId="0" fontId="7" fillId="0" borderId="1" xfId="0" applyFont="1" applyBorder="1" applyAlignment="1">
      <alignment horizontal="left"/>
    </xf>
    <xf numFmtId="8" fontId="4" fillId="0" borderId="1" xfId="0" applyNumberFormat="1" applyFont="1" applyBorder="1" applyAlignment="1">
      <alignment horizontal="right"/>
    </xf>
    <xf numFmtId="10" fontId="1" fillId="0" borderId="1" xfId="0" applyNumberFormat="1" applyFont="1" applyBorder="1"/>
    <xf numFmtId="0" fontId="1" fillId="0" borderId="1" xfId="0" applyFont="1" applyBorder="1"/>
    <xf numFmtId="0" fontId="7" fillId="2" borderId="1" xfId="0" applyFont="1" applyFill="1" applyBorder="1" applyAlignment="1" applyProtection="1">
      <alignment wrapText="1"/>
      <protection locked="0"/>
    </xf>
    <xf numFmtId="0" fontId="2" fillId="0" borderId="1" xfId="0" applyFont="1" applyBorder="1" applyProtection="1">
      <protection locked="0"/>
    </xf>
    <xf numFmtId="0" fontId="3" fillId="2" borderId="1" xfId="0" applyFont="1" applyFill="1" applyBorder="1" applyAlignment="1" applyProtection="1">
      <alignment wrapText="1"/>
      <protection locked="0"/>
    </xf>
    <xf numFmtId="10" fontId="4" fillId="2" borderId="1" xfId="0" applyNumberFormat="1" applyFont="1" applyFill="1" applyBorder="1" applyProtection="1">
      <protection locked="0"/>
    </xf>
    <xf numFmtId="0" fontId="7" fillId="2" borderId="1" xfId="0" applyFont="1" applyFill="1" applyBorder="1" applyProtection="1">
      <protection locked="0"/>
    </xf>
    <xf numFmtId="0" fontId="7" fillId="0" borderId="1" xfId="0" applyFont="1" applyBorder="1" applyProtection="1">
      <protection locked="0"/>
    </xf>
    <xf numFmtId="0" fontId="2" fillId="2" borderId="1" xfId="0" applyFont="1" applyFill="1" applyBorder="1" applyProtection="1">
      <protection locked="0"/>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1" xfId="0" applyFont="1" applyBorder="1" applyProtection="1">
      <protection locked="0"/>
    </xf>
    <xf numFmtId="0" fontId="2" fillId="2" borderId="1" xfId="0" applyFont="1" applyFill="1" applyBorder="1" applyAlignment="1" applyProtection="1">
      <alignment horizontal="center"/>
      <protection locked="0"/>
    </xf>
    <xf numFmtId="49" fontId="2" fillId="0" borderId="1" xfId="0" applyNumberFormat="1" applyFont="1" applyBorder="1" applyAlignment="1" applyProtection="1">
      <alignment horizontal="right"/>
      <protection locked="0"/>
    </xf>
    <xf numFmtId="0" fontId="2" fillId="0" borderId="1" xfId="0" applyFont="1" applyBorder="1" applyAlignment="1" applyProtection="1">
      <alignment wrapText="1"/>
      <protection locked="0"/>
    </xf>
    <xf numFmtId="49" fontId="7" fillId="0" borderId="1" xfId="0" applyNumberFormat="1" applyFont="1" applyBorder="1" applyAlignment="1" applyProtection="1">
      <alignment horizontal="left"/>
      <protection locked="0"/>
    </xf>
    <xf numFmtId="0" fontId="7" fillId="2" borderId="1" xfId="0" applyFont="1" applyFill="1" applyBorder="1" applyAlignment="1" applyProtection="1">
      <alignment horizontal="center"/>
      <protection locked="0"/>
    </xf>
    <xf numFmtId="49" fontId="2" fillId="0" borderId="1" xfId="0" applyNumberFormat="1" applyFont="1" applyBorder="1" applyAlignment="1" applyProtection="1">
      <alignment horizontal="left"/>
      <protection locked="0"/>
    </xf>
    <xf numFmtId="10" fontId="1" fillId="0" borderId="2" xfId="0" applyNumberFormat="1" applyFont="1" applyBorder="1"/>
    <xf numFmtId="49" fontId="7" fillId="2" borderId="1" xfId="0" applyNumberFormat="1" applyFont="1" applyFill="1" applyBorder="1"/>
    <xf numFmtId="164" fontId="7" fillId="0" borderId="1" xfId="0" applyNumberFormat="1" applyFont="1" applyBorder="1" applyAlignment="1">
      <alignment horizontal="center"/>
    </xf>
    <xf numFmtId="164" fontId="2" fillId="2" borderId="1" xfId="0" applyNumberFormat="1"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center"/>
    </xf>
    <xf numFmtId="49" fontId="2" fillId="8" borderId="1" xfId="0" applyNumberFormat="1" applyFont="1" applyFill="1" applyBorder="1" applyAlignment="1" applyProtection="1">
      <alignment horizontal="center"/>
      <protection locked="0"/>
    </xf>
    <xf numFmtId="0" fontId="7" fillId="8" borderId="1" xfId="0" applyFont="1" applyFill="1" applyBorder="1" applyProtection="1">
      <protection locked="0"/>
    </xf>
    <xf numFmtId="164" fontId="2" fillId="8" borderId="1" xfId="0" applyNumberFormat="1" applyFont="1" applyFill="1" applyBorder="1" applyProtection="1">
      <protection locked="0"/>
    </xf>
    <xf numFmtId="0" fontId="2" fillId="8" borderId="1" xfId="0" applyFont="1" applyFill="1" applyBorder="1" applyAlignment="1" applyProtection="1">
      <alignment horizontal="center"/>
      <protection locked="0"/>
    </xf>
    <xf numFmtId="0" fontId="2" fillId="8" borderId="1" xfId="0" applyFont="1" applyFill="1" applyBorder="1" applyProtection="1">
      <protection locked="0"/>
    </xf>
    <xf numFmtId="49" fontId="7" fillId="2" borderId="1" xfId="0" applyNumberFormat="1" applyFont="1" applyFill="1" applyBorder="1" applyAlignment="1">
      <alignment horizontal="center"/>
    </xf>
    <xf numFmtId="49" fontId="7" fillId="2" borderId="1" xfId="0" applyNumberFormat="1" applyFont="1" applyFill="1" applyBorder="1" applyAlignment="1">
      <alignment horizontal="left"/>
    </xf>
    <xf numFmtId="49" fontId="1" fillId="0" borderId="1" xfId="0" applyNumberFormat="1" applyFont="1" applyBorder="1" applyAlignment="1" applyProtection="1">
      <alignment horizontal="center"/>
      <protection locked="0"/>
    </xf>
    <xf numFmtId="10" fontId="7" fillId="0" borderId="1" xfId="0" applyNumberFormat="1" applyFont="1" applyBorder="1"/>
    <xf numFmtId="0" fontId="7" fillId="0" borderId="1" xfId="0" applyFont="1" applyBorder="1" applyAlignment="1">
      <alignment horizontal="left" vertical="top" wrapText="1"/>
    </xf>
    <xf numFmtId="0" fontId="7" fillId="0" borderId="13" xfId="0" applyFont="1" applyBorder="1" applyAlignment="1">
      <alignment horizontal="center" wrapText="1"/>
    </xf>
    <xf numFmtId="0" fontId="11" fillId="0" borderId="0" xfId="4"/>
    <xf numFmtId="0" fontId="13" fillId="0" borderId="0" xfId="4" applyFont="1" applyAlignment="1">
      <alignment horizontal="left" vertical="top" wrapText="1"/>
    </xf>
    <xf numFmtId="0" fontId="13" fillId="0" borderId="41" xfId="4" applyFont="1" applyBorder="1" applyAlignment="1">
      <alignment horizontal="center" wrapText="1"/>
    </xf>
    <xf numFmtId="0" fontId="13" fillId="0" borderId="0" xfId="4" applyFont="1" applyAlignment="1">
      <alignment horizontal="left"/>
    </xf>
    <xf numFmtId="168" fontId="14" fillId="0" borderId="0" xfId="4" applyNumberFormat="1" applyFont="1" applyAlignment="1">
      <alignment horizontal="right"/>
    </xf>
    <xf numFmtId="0" fontId="7" fillId="9" borderId="1" xfId="0" applyFont="1" applyFill="1" applyBorder="1"/>
    <xf numFmtId="0" fontId="10" fillId="9" borderId="1" xfId="0" applyFont="1" applyFill="1" applyBorder="1" applyAlignment="1">
      <alignment horizontal="center"/>
    </xf>
    <xf numFmtId="0" fontId="1" fillId="9" borderId="1" xfId="0" applyFont="1" applyFill="1" applyBorder="1" applyAlignment="1">
      <alignment horizontal="left" indent="1"/>
    </xf>
    <xf numFmtId="0" fontId="1" fillId="9" borderId="1" xfId="0" applyFont="1" applyFill="1" applyBorder="1"/>
    <xf numFmtId="10" fontId="1" fillId="9" borderId="1" xfId="1" applyNumberFormat="1" applyFont="1" applyFill="1" applyBorder="1"/>
    <xf numFmtId="10" fontId="1" fillId="9" borderId="1" xfId="0" applyNumberFormat="1" applyFont="1" applyFill="1" applyBorder="1"/>
    <xf numFmtId="44" fontId="1" fillId="9" borderId="1" xfId="2" applyFont="1" applyFill="1" applyBorder="1" applyAlignment="1">
      <alignment horizontal="center"/>
    </xf>
    <xf numFmtId="167" fontId="1" fillId="9" borderId="1" xfId="3" applyNumberFormat="1" applyFont="1" applyFill="1" applyBorder="1"/>
    <xf numFmtId="0" fontId="1" fillId="9" borderId="1" xfId="0" applyFont="1" applyFill="1" applyBorder="1" applyAlignment="1">
      <alignment horizontal="left"/>
    </xf>
    <xf numFmtId="0" fontId="1" fillId="9" borderId="1" xfId="0" applyFont="1" applyFill="1" applyBorder="1" applyAlignment="1">
      <alignment horizontal="center" wrapText="1"/>
    </xf>
    <xf numFmtId="0" fontId="1" fillId="9" borderId="1" xfId="0" applyFont="1" applyFill="1" applyBorder="1" applyAlignment="1">
      <alignment horizontal="center"/>
    </xf>
    <xf numFmtId="0" fontId="10" fillId="9" borderId="1" xfId="0" applyFont="1" applyFill="1" applyBorder="1"/>
    <xf numFmtId="0" fontId="16" fillId="0" borderId="0" xfId="4" applyFont="1" applyAlignment="1">
      <alignment horizontal="left" vertical="top" wrapText="1"/>
    </xf>
    <xf numFmtId="0" fontId="16" fillId="0" borderId="41" xfId="4" applyFont="1" applyBorder="1" applyAlignment="1">
      <alignment horizontal="center" wrapText="1"/>
    </xf>
    <xf numFmtId="0" fontId="16" fillId="0" borderId="0" xfId="4" applyFont="1" applyAlignment="1">
      <alignment horizontal="left"/>
    </xf>
    <xf numFmtId="168" fontId="17" fillId="0" borderId="0" xfId="4" applyNumberFormat="1" applyFont="1" applyAlignment="1">
      <alignment horizontal="right"/>
    </xf>
    <xf numFmtId="0" fontId="19" fillId="0" borderId="1" xfId="0" applyFont="1" applyBorder="1"/>
    <xf numFmtId="0" fontId="19" fillId="0" borderId="1" xfId="0" applyFont="1" applyBorder="1" applyAlignment="1">
      <alignment horizontal="right"/>
    </xf>
    <xf numFmtId="8" fontId="4" fillId="0" borderId="1" xfId="0" applyNumberFormat="1" applyFont="1" applyBorder="1" applyAlignment="1" applyProtection="1">
      <alignment horizontal="right"/>
      <protection locked="0"/>
    </xf>
    <xf numFmtId="0" fontId="20"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 fontId="4" fillId="0" borderId="1" xfId="0" applyNumberFormat="1" applyFont="1" applyBorder="1" applyProtection="1">
      <protection locked="0"/>
    </xf>
    <xf numFmtId="0" fontId="1" fillId="0" borderId="1" xfId="0" applyFont="1" applyBorder="1" applyAlignment="1" applyProtection="1">
      <alignment horizontal="left" indent="1"/>
      <protection locked="0"/>
    </xf>
    <xf numFmtId="44" fontId="1" fillId="0" borderId="1" xfId="2" applyFont="1" applyFill="1" applyBorder="1" applyProtection="1">
      <protection locked="0"/>
    </xf>
    <xf numFmtId="167" fontId="1" fillId="0" borderId="1" xfId="3" applyNumberFormat="1" applyFont="1" applyFill="1" applyBorder="1" applyProtection="1">
      <protection locked="0"/>
    </xf>
    <xf numFmtId="44" fontId="1" fillId="0" borderId="1" xfId="2" applyFont="1" applyFill="1" applyBorder="1"/>
    <xf numFmtId="1" fontId="5" fillId="0" borderId="1" xfId="0" applyNumberFormat="1" applyFont="1" applyBorder="1" applyProtection="1">
      <protection locked="0"/>
    </xf>
    <xf numFmtId="0" fontId="5" fillId="0" borderId="1" xfId="0" applyFont="1" applyBorder="1" applyProtection="1">
      <protection locked="0"/>
    </xf>
    <xf numFmtId="0" fontId="5" fillId="0" borderId="10" xfId="0" applyFont="1" applyBorder="1" applyProtection="1">
      <protection locked="0"/>
    </xf>
    <xf numFmtId="1" fontId="5" fillId="6" borderId="11" xfId="0" applyNumberFormat="1" applyFont="1" applyFill="1" applyBorder="1" applyAlignment="1">
      <alignment horizontal="center"/>
    </xf>
    <xf numFmtId="1" fontId="5" fillId="0" borderId="1" xfId="0" applyNumberFormat="1" applyFont="1" applyBorder="1" applyAlignment="1">
      <alignment horizontal="center"/>
    </xf>
    <xf numFmtId="0" fontId="5" fillId="0" borderId="1" xfId="0" applyFont="1" applyBorder="1" applyAlignment="1" applyProtection="1">
      <alignment horizontal="center"/>
      <protection locked="0"/>
    </xf>
    <xf numFmtId="0" fontId="5" fillId="0" borderId="10" xfId="0" applyFont="1" applyBorder="1" applyAlignment="1" applyProtection="1">
      <alignment horizontal="center"/>
      <protection locked="0"/>
    </xf>
    <xf numFmtId="7" fontId="4" fillId="0" borderId="1" xfId="0" applyNumberFormat="1" applyFont="1" applyBorder="1" applyAlignment="1" applyProtection="1">
      <alignment horizontal="right"/>
      <protection locked="0"/>
    </xf>
    <xf numFmtId="7" fontId="4" fillId="0" borderId="1" xfId="0" applyNumberFormat="1" applyFont="1" applyBorder="1" applyAlignment="1">
      <alignment horizontal="right"/>
    </xf>
    <xf numFmtId="7" fontId="7" fillId="0" borderId="1" xfId="0" applyNumberFormat="1" applyFont="1" applyBorder="1" applyAlignment="1">
      <alignment horizontal="right"/>
    </xf>
    <xf numFmtId="7" fontId="7" fillId="4" borderId="1" xfId="0" applyNumberFormat="1" applyFont="1" applyFill="1" applyBorder="1" applyAlignment="1">
      <alignment horizontal="right"/>
    </xf>
    <xf numFmtId="7" fontId="4" fillId="9" borderId="1" xfId="0" applyNumberFormat="1" applyFont="1" applyFill="1" applyBorder="1" applyAlignment="1" applyProtection="1">
      <alignment horizontal="right"/>
      <protection locked="0"/>
    </xf>
    <xf numFmtId="7" fontId="7" fillId="9" borderId="1" xfId="0" applyNumberFormat="1" applyFont="1" applyFill="1" applyBorder="1"/>
    <xf numFmtId="7" fontId="1" fillId="0" borderId="1" xfId="2" applyNumberFormat="1" applyFont="1" applyFill="1" applyBorder="1"/>
    <xf numFmtId="7" fontId="7" fillId="9" borderId="1" xfId="2" applyNumberFormat="1" applyFont="1" applyFill="1" applyBorder="1" applyAlignment="1"/>
    <xf numFmtId="7" fontId="5" fillId="0" borderId="1" xfId="2" applyNumberFormat="1" applyFont="1" applyFill="1" applyBorder="1" applyAlignment="1" applyProtection="1">
      <alignment horizontal="right"/>
      <protection locked="0"/>
    </xf>
    <xf numFmtId="7" fontId="5" fillId="0" borderId="1" xfId="0" applyNumberFormat="1" applyFont="1" applyBorder="1" applyProtection="1">
      <protection locked="0"/>
    </xf>
    <xf numFmtId="7" fontId="5" fillId="4" borderId="1" xfId="0" applyNumberFormat="1" applyFont="1" applyFill="1" applyBorder="1" applyAlignment="1">
      <alignment horizontal="center"/>
    </xf>
    <xf numFmtId="7" fontId="5" fillId="0" borderId="1" xfId="0" applyNumberFormat="1" applyFont="1" applyBorder="1" applyAlignment="1">
      <alignment horizontal="center"/>
    </xf>
    <xf numFmtId="7" fontId="5" fillId="0" borderId="9" xfId="0" applyNumberFormat="1" applyFont="1" applyBorder="1"/>
    <xf numFmtId="7" fontId="5" fillId="4" borderId="8" xfId="0" applyNumberFormat="1" applyFont="1" applyFill="1" applyBorder="1" applyAlignment="1">
      <alignment horizontal="center"/>
    </xf>
    <xf numFmtId="7" fontId="5" fillId="0" borderId="8" xfId="0" applyNumberFormat="1" applyFont="1" applyBorder="1" applyAlignment="1">
      <alignment horizontal="center"/>
    </xf>
    <xf numFmtId="7" fontId="5" fillId="0" borderId="19" xfId="0" applyNumberFormat="1" applyFont="1" applyBorder="1"/>
    <xf numFmtId="7" fontId="4" fillId="0" borderId="1" xfId="2" applyNumberFormat="1" applyFont="1" applyFill="1" applyBorder="1" applyAlignment="1">
      <alignment horizontal="right"/>
    </xf>
    <xf numFmtId="7" fontId="4" fillId="0" borderId="1" xfId="0" applyNumberFormat="1" applyFont="1" applyBorder="1"/>
    <xf numFmtId="7" fontId="7" fillId="0" borderId="1" xfId="0" applyNumberFormat="1" applyFont="1" applyBorder="1" applyAlignment="1">
      <alignment horizontal="center"/>
    </xf>
    <xf numFmtId="7" fontId="7" fillId="0" borderId="1" xfId="0" applyNumberFormat="1" applyFont="1" applyBorder="1"/>
    <xf numFmtId="7" fontId="5" fillId="6" borderId="11" xfId="0" applyNumberFormat="1" applyFont="1" applyFill="1" applyBorder="1"/>
    <xf numFmtId="7" fontId="5" fillId="0" borderId="10" xfId="0" applyNumberFormat="1" applyFont="1" applyBorder="1" applyProtection="1">
      <protection locked="0"/>
    </xf>
    <xf numFmtId="7" fontId="5" fillId="0" borderId="1" xfId="0" applyNumberFormat="1" applyFont="1" applyBorder="1" applyAlignment="1">
      <alignment horizontal="right"/>
    </xf>
    <xf numFmtId="7" fontId="7" fillId="0" borderId="31" xfId="0" applyNumberFormat="1" applyFont="1" applyBorder="1"/>
    <xf numFmtId="7" fontId="5" fillId="0" borderId="1" xfId="0" applyNumberFormat="1" applyFont="1" applyBorder="1"/>
    <xf numFmtId="7" fontId="7" fillId="4" borderId="31" xfId="0" applyNumberFormat="1" applyFont="1" applyFill="1" applyBorder="1"/>
    <xf numFmtId="7" fontId="2" fillId="0" borderId="1" xfId="0" applyNumberFormat="1" applyFont="1" applyBorder="1" applyAlignment="1" applyProtection="1">
      <alignment horizontal="right"/>
      <protection locked="0"/>
    </xf>
    <xf numFmtId="7" fontId="2" fillId="2" borderId="1" xfId="0" applyNumberFormat="1" applyFont="1" applyFill="1" applyBorder="1" applyProtection="1">
      <protection locked="0"/>
    </xf>
    <xf numFmtId="7" fontId="7" fillId="4" borderId="1" xfId="0" applyNumberFormat="1" applyFont="1" applyFill="1" applyBorder="1"/>
    <xf numFmtId="7" fontId="2" fillId="8" borderId="1" xfId="0" applyNumberFormat="1" applyFont="1" applyFill="1" applyBorder="1" applyProtection="1">
      <protection locked="0"/>
    </xf>
    <xf numFmtId="7" fontId="7" fillId="2" borderId="1" xfId="0" applyNumberFormat="1" applyFont="1" applyFill="1" applyBorder="1" applyProtection="1">
      <protection locked="0"/>
    </xf>
    <xf numFmtId="7" fontId="2" fillId="0" borderId="1" xfId="0" applyNumberFormat="1" applyFont="1" applyBorder="1" applyProtection="1">
      <protection locked="0"/>
    </xf>
    <xf numFmtId="0" fontId="5" fillId="6" borderId="11" xfId="0" applyFont="1" applyFill="1" applyBorder="1" applyAlignment="1">
      <alignment horizontal="center"/>
    </xf>
    <xf numFmtId="0" fontId="5" fillId="6" borderId="33" xfId="0" applyFont="1" applyFill="1" applyBorder="1" applyAlignment="1">
      <alignment horizontal="center"/>
    </xf>
    <xf numFmtId="0" fontId="5" fillId="0" borderId="29" xfId="0" applyFont="1" applyBorder="1" applyAlignment="1">
      <alignment horizontal="center"/>
    </xf>
    <xf numFmtId="0" fontId="7" fillId="0" borderId="30" xfId="0" applyFont="1" applyBorder="1" applyAlignment="1">
      <alignment horizontal="center"/>
    </xf>
    <xf numFmtId="0" fontId="7" fillId="0" borderId="30" xfId="0" applyFont="1" applyBorder="1" applyAlignment="1">
      <alignment horizontal="center" wrapText="1"/>
    </xf>
    <xf numFmtId="164" fontId="4" fillId="9" borderId="1" xfId="0" applyNumberFormat="1" applyFont="1" applyFill="1" applyBorder="1" applyAlignment="1" applyProtection="1">
      <alignment horizontal="right" indent="1"/>
      <protection locked="0"/>
    </xf>
    <xf numFmtId="17" fontId="1" fillId="9" borderId="0" xfId="4" quotePrefix="1" applyNumberFormat="1" applyFont="1" applyFill="1" applyAlignment="1">
      <alignment horizontal="right" indent="1"/>
    </xf>
    <xf numFmtId="17" fontId="1" fillId="9" borderId="1" xfId="4" quotePrefix="1" applyNumberFormat="1" applyFont="1" applyFill="1" applyBorder="1" applyAlignment="1">
      <alignment horizontal="right" indent="1"/>
    </xf>
    <xf numFmtId="0" fontId="7" fillId="0" borderId="12" xfId="0" applyFont="1" applyBorder="1" applyAlignment="1">
      <alignment horizontal="center"/>
    </xf>
    <xf numFmtId="0" fontId="7" fillId="0" borderId="18" xfId="0" applyFont="1" applyBorder="1" applyAlignment="1">
      <alignment horizontal="center"/>
    </xf>
    <xf numFmtId="0" fontId="7" fillId="0" borderId="1" xfId="0" applyFont="1" applyBorder="1" applyAlignment="1">
      <alignment horizontal="left" indent="1"/>
    </xf>
    <xf numFmtId="0" fontId="1" fillId="0" borderId="1" xfId="0" applyFont="1" applyBorder="1" applyAlignment="1">
      <alignment horizontal="left" indent="2"/>
    </xf>
    <xf numFmtId="0" fontId="23" fillId="0" borderId="0" xfId="4" applyFont="1"/>
    <xf numFmtId="0" fontId="1" fillId="0" borderId="1" xfId="0" applyFont="1" applyBorder="1" applyAlignment="1" applyProtection="1">
      <alignment horizontal="center"/>
      <protection locked="0"/>
    </xf>
    <xf numFmtId="0" fontId="4" fillId="5" borderId="1" xfId="0" applyFont="1" applyFill="1" applyBorder="1"/>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7" fillId="5" borderId="1" xfId="0" applyFont="1" applyFill="1" applyBorder="1"/>
    <xf numFmtId="0" fontId="7" fillId="5" borderId="2" xfId="0" applyFont="1" applyFill="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5" fillId="0" borderId="45" xfId="0" applyFont="1" applyBorder="1"/>
    <xf numFmtId="0" fontId="5" fillId="0" borderId="45" xfId="0" applyFont="1" applyBorder="1" applyAlignment="1">
      <alignment horizontal="center"/>
    </xf>
    <xf numFmtId="0" fontId="1" fillId="0" borderId="0" xfId="0" applyFont="1"/>
    <xf numFmtId="169" fontId="1" fillId="9" borderId="1" xfId="0" applyNumberFormat="1" applyFont="1" applyFill="1" applyBorder="1"/>
    <xf numFmtId="170" fontId="1" fillId="0" borderId="1" xfId="3" applyNumberFormat="1" applyFont="1" applyFill="1" applyBorder="1" applyProtection="1">
      <protection locked="0"/>
    </xf>
    <xf numFmtId="170" fontId="7" fillId="9" borderId="1" xfId="3" applyNumberFormat="1" applyFont="1" applyFill="1" applyBorder="1"/>
    <xf numFmtId="0" fontId="1" fillId="0" borderId="2" xfId="0" applyFont="1" applyBorder="1"/>
    <xf numFmtId="0" fontId="1" fillId="0" borderId="3" xfId="0" applyFont="1" applyBorder="1"/>
    <xf numFmtId="0" fontId="1" fillId="0" borderId="4" xfId="0" applyFont="1" applyBorder="1"/>
    <xf numFmtId="10" fontId="18" fillId="9" borderId="38" xfId="0" applyNumberFormat="1" applyFont="1" applyFill="1" applyBorder="1" applyAlignment="1">
      <alignment horizontal="center" wrapText="1"/>
    </xf>
    <xf numFmtId="10" fontId="18" fillId="9" borderId="39" xfId="0" applyNumberFormat="1" applyFont="1" applyFill="1" applyBorder="1" applyAlignment="1">
      <alignment horizontal="center" wrapText="1"/>
    </xf>
    <xf numFmtId="10" fontId="18" fillId="9" borderId="40" xfId="0" applyNumberFormat="1" applyFont="1" applyFill="1" applyBorder="1" applyAlignment="1">
      <alignment horizontal="center" wrapText="1"/>
    </xf>
    <xf numFmtId="10" fontId="18" fillId="9" borderId="42" xfId="0" applyNumberFormat="1" applyFont="1" applyFill="1" applyBorder="1" applyAlignment="1">
      <alignment horizontal="center" wrapText="1"/>
    </xf>
    <xf numFmtId="10" fontId="18" fillId="9" borderId="43" xfId="0" applyNumberFormat="1" applyFont="1" applyFill="1" applyBorder="1" applyAlignment="1">
      <alignment horizontal="center" wrapText="1"/>
    </xf>
    <xf numFmtId="10" fontId="18" fillId="9" borderId="44" xfId="0" applyNumberFormat="1" applyFont="1" applyFill="1" applyBorder="1" applyAlignment="1">
      <alignment horizontal="center" wrapText="1"/>
    </xf>
    <xf numFmtId="10" fontId="1" fillId="0" borderId="2" xfId="0" applyNumberFormat="1" applyFont="1" applyBorder="1" applyAlignment="1">
      <alignment horizontal="center"/>
    </xf>
    <xf numFmtId="10" fontId="1" fillId="0" borderId="3" xfId="0" applyNumberFormat="1" applyFont="1" applyBorder="1" applyAlignment="1">
      <alignment horizontal="center"/>
    </xf>
    <xf numFmtId="10" fontId="1" fillId="0" borderId="4"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0" fillId="9" borderId="2" xfId="0" applyFont="1" applyFill="1" applyBorder="1" applyAlignment="1">
      <alignment horizontal="center"/>
    </xf>
    <xf numFmtId="0" fontId="10" fillId="9" borderId="3" xfId="0" applyFont="1" applyFill="1" applyBorder="1" applyAlignment="1">
      <alignment horizontal="center"/>
    </xf>
    <xf numFmtId="0" fontId="10" fillId="9" borderId="4" xfId="0" applyFont="1" applyFill="1" applyBorder="1" applyAlignment="1">
      <alignment horizontal="center"/>
    </xf>
    <xf numFmtId="10" fontId="1" fillId="9" borderId="2" xfId="0" applyNumberFormat="1" applyFont="1" applyFill="1" applyBorder="1"/>
    <xf numFmtId="10" fontId="1" fillId="9" borderId="3" xfId="0" applyNumberFormat="1" applyFont="1" applyFill="1" applyBorder="1"/>
    <xf numFmtId="10" fontId="1" fillId="9" borderId="4" xfId="0" applyNumberFormat="1" applyFont="1" applyFill="1" applyBorder="1"/>
    <xf numFmtId="10" fontId="1" fillId="0" borderId="2" xfId="0" applyNumberFormat="1" applyFont="1" applyBorder="1"/>
    <xf numFmtId="10" fontId="1" fillId="0" borderId="3" xfId="0" applyNumberFormat="1" applyFont="1" applyBorder="1"/>
    <xf numFmtId="10" fontId="1" fillId="0" borderId="4" xfId="0" applyNumberFormat="1" applyFont="1" applyBorder="1"/>
    <xf numFmtId="0" fontId="2" fillId="0" borderId="2" xfId="0" applyFont="1" applyBorder="1"/>
    <xf numFmtId="0" fontId="2" fillId="0" borderId="3" xfId="0" applyFont="1" applyBorder="1"/>
    <xf numFmtId="0" fontId="2" fillId="0" borderId="4" xfId="0" applyFont="1" applyBorder="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4" fontId="4" fillId="0" borderId="2" xfId="0" applyNumberFormat="1" applyFont="1" applyBorder="1" applyAlignment="1" applyProtection="1">
      <alignment horizontal="center"/>
      <protection locked="0"/>
    </xf>
    <xf numFmtId="14" fontId="4" fillId="0" borderId="4" xfId="0" applyNumberFormat="1" applyFont="1" applyBorder="1" applyAlignment="1" applyProtection="1">
      <alignment horizontal="center"/>
      <protection locked="0"/>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1" fontId="4" fillId="0" borderId="2" xfId="0" applyNumberFormat="1" applyFont="1" applyBorder="1" applyAlignment="1">
      <alignment horizontal="center"/>
    </xf>
    <xf numFmtId="1" fontId="4" fillId="0" borderId="4" xfId="0" applyNumberFormat="1" applyFont="1" applyBorder="1" applyAlignment="1">
      <alignment horizontal="center"/>
    </xf>
    <xf numFmtId="10" fontId="1" fillId="0" borderId="2" xfId="1" applyNumberFormat="1" applyFont="1" applyBorder="1" applyAlignment="1">
      <alignment horizontal="center"/>
    </xf>
    <xf numFmtId="10" fontId="1" fillId="0" borderId="4" xfId="1" applyNumberFormat="1" applyFont="1" applyBorder="1" applyAlignment="1">
      <alignment horizontal="center"/>
    </xf>
    <xf numFmtId="0" fontId="1" fillId="0" borderId="2" xfId="0" applyFont="1" applyBorder="1" applyAlignment="1" applyProtection="1">
      <alignment horizontal="left"/>
      <protection locked="0"/>
    </xf>
    <xf numFmtId="0" fontId="4" fillId="0" borderId="4"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164" fontId="7" fillId="0" borderId="2" xfId="0" applyNumberFormat="1" applyFont="1" applyBorder="1" applyAlignment="1">
      <alignment horizontal="center"/>
    </xf>
    <xf numFmtId="164" fontId="7" fillId="0" borderId="3" xfId="0" applyNumberFormat="1" applyFont="1" applyBorder="1" applyAlignment="1">
      <alignment horizontal="center"/>
    </xf>
    <xf numFmtId="164" fontId="7" fillId="0" borderId="4" xfId="0" applyNumberFormat="1" applyFont="1" applyBorder="1" applyAlignment="1">
      <alignment horizontal="center"/>
    </xf>
    <xf numFmtId="8" fontId="21" fillId="0" borderId="2" xfId="0" applyNumberFormat="1" applyFont="1" applyBorder="1"/>
    <xf numFmtId="8" fontId="21" fillId="0" borderId="3" xfId="0" applyNumberFormat="1" applyFont="1" applyBorder="1"/>
    <xf numFmtId="8" fontId="21" fillId="0" borderId="4" xfId="0" applyNumberFormat="1" applyFont="1" applyBorder="1"/>
    <xf numFmtId="164" fontId="7" fillId="4" borderId="2" xfId="0" applyNumberFormat="1" applyFont="1" applyFill="1" applyBorder="1" applyAlignment="1">
      <alignment horizontal="center"/>
    </xf>
    <xf numFmtId="164" fontId="7" fillId="4" borderId="3" xfId="0" applyNumberFormat="1" applyFont="1" applyFill="1" applyBorder="1" applyAlignment="1">
      <alignment horizontal="center"/>
    </xf>
    <xf numFmtId="164" fontId="7" fillId="4" borderId="4" xfId="0" applyNumberFormat="1" applyFont="1" applyFill="1" applyBorder="1" applyAlignment="1">
      <alignment horizontal="center"/>
    </xf>
    <xf numFmtId="10" fontId="4" fillId="0" borderId="2" xfId="0" applyNumberFormat="1" applyFont="1" applyBorder="1" applyAlignment="1">
      <alignment horizontal="center"/>
    </xf>
    <xf numFmtId="10" fontId="4" fillId="0" borderId="3" xfId="0" applyNumberFormat="1" applyFont="1" applyBorder="1" applyAlignment="1">
      <alignment horizontal="center"/>
    </xf>
    <xf numFmtId="10" fontId="4" fillId="0" borderId="4" xfId="0" applyNumberFormat="1" applyFont="1" applyBorder="1" applyAlignment="1">
      <alignment horizontal="center"/>
    </xf>
    <xf numFmtId="164" fontId="4" fillId="0" borderId="3" xfId="0" applyNumberFormat="1" applyFont="1" applyBorder="1"/>
    <xf numFmtId="164" fontId="4" fillId="0" borderId="4" xfId="0" applyNumberFormat="1" applyFont="1" applyBorder="1"/>
    <xf numFmtId="1" fontId="4" fillId="0" borderId="1" xfId="0" applyNumberFormat="1" applyFont="1" applyBorder="1" applyAlignment="1">
      <alignment horizontal="right"/>
    </xf>
    <xf numFmtId="0" fontId="1" fillId="0" borderId="1" xfId="0" applyFont="1" applyBorder="1" applyAlignment="1">
      <alignment horizontal="left" wrapText="1"/>
    </xf>
    <xf numFmtId="0" fontId="3" fillId="0" borderId="1" xfId="0" applyFont="1" applyBorder="1" applyAlignment="1">
      <alignment horizontal="left" wrapText="1"/>
    </xf>
    <xf numFmtId="9" fontId="1" fillId="0" borderId="2" xfId="1" applyFont="1" applyBorder="1" applyAlignment="1">
      <alignment horizontal="left" wrapText="1"/>
    </xf>
    <xf numFmtId="9" fontId="5" fillId="0" borderId="3" xfId="1" applyFont="1" applyBorder="1" applyAlignment="1">
      <alignment horizontal="left" wrapText="1"/>
    </xf>
    <xf numFmtId="9" fontId="5" fillId="0" borderId="4" xfId="1" applyFont="1" applyBorder="1" applyAlignment="1">
      <alignment horizontal="left"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7" fillId="0" borderId="1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left" wrapText="1"/>
    </xf>
    <xf numFmtId="0" fontId="7" fillId="0" borderId="37" xfId="0" applyFont="1" applyBorder="1" applyAlignment="1">
      <alignment horizontal="left" wrapText="1"/>
    </xf>
    <xf numFmtId="0" fontId="7" fillId="0" borderId="11" xfId="0" applyFont="1" applyBorder="1" applyAlignment="1">
      <alignment horizontal="left" wrapText="1"/>
    </xf>
    <xf numFmtId="0" fontId="7" fillId="0" borderId="2" xfId="0" applyFont="1" applyBorder="1" applyAlignment="1">
      <alignment horizontal="left" indent="1"/>
    </xf>
    <xf numFmtId="0" fontId="7" fillId="0" borderId="4" xfId="0" applyFont="1" applyBorder="1" applyAlignment="1">
      <alignment horizontal="left" indent="1"/>
    </xf>
    <xf numFmtId="0" fontId="1" fillId="10" borderId="3" xfId="0" applyFont="1" applyFill="1" applyBorder="1" applyAlignment="1" applyProtection="1">
      <alignment horizontal="left" wrapText="1"/>
      <protection locked="0"/>
    </xf>
    <xf numFmtId="0" fontId="1" fillId="10" borderId="4" xfId="0" applyFont="1" applyFill="1" applyBorder="1" applyAlignment="1" applyProtection="1">
      <alignment horizontal="left" wrapText="1"/>
      <protection locked="0"/>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10" fontId="1" fillId="0" borderId="1" xfId="0" applyNumberFormat="1" applyFont="1" applyBorder="1" applyAlignment="1">
      <alignment horizontal="left"/>
    </xf>
    <xf numFmtId="10" fontId="4" fillId="0" borderId="1" xfId="0" applyNumberFormat="1" applyFont="1" applyBorder="1" applyAlignment="1">
      <alignment horizontal="left"/>
    </xf>
    <xf numFmtId="0" fontId="3" fillId="0" borderId="2" xfId="0"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horizontal="left"/>
    </xf>
    <xf numFmtId="0" fontId="4" fillId="0" borderId="1" xfId="0" applyFont="1" applyBorder="1" applyAlignment="1">
      <alignment horizontal="left"/>
    </xf>
    <xf numFmtId="0" fontId="1" fillId="0" borderId="1" xfId="0" applyFont="1" applyBorder="1" applyAlignment="1">
      <alignment horizontal="left"/>
    </xf>
    <xf numFmtId="0" fontId="4" fillId="0" borderId="3" xfId="0" applyFont="1" applyBorder="1" applyAlignment="1">
      <alignment horizontal="left" wrapText="1"/>
    </xf>
    <xf numFmtId="0" fontId="4" fillId="0" borderId="4" xfId="0" applyFont="1" applyBorder="1" applyAlignment="1">
      <alignment horizontal="left" wrapText="1"/>
    </xf>
    <xf numFmtId="1" fontId="5" fillId="0" borderId="2" xfId="0" applyNumberFormat="1" applyFont="1" applyBorder="1" applyAlignment="1" applyProtection="1">
      <alignment horizontal="left" wrapText="1"/>
      <protection locked="0"/>
    </xf>
    <xf numFmtId="1" fontId="5" fillId="0" borderId="3" xfId="0" applyNumberFormat="1" applyFont="1" applyBorder="1" applyAlignment="1" applyProtection="1">
      <alignment horizontal="left" wrapText="1"/>
      <protection locked="0"/>
    </xf>
    <xf numFmtId="1" fontId="5" fillId="0" borderId="4" xfId="0" applyNumberFormat="1" applyFont="1" applyBorder="1" applyAlignment="1" applyProtection="1">
      <alignment horizontal="left" wrapText="1"/>
      <protection locked="0"/>
    </xf>
    <xf numFmtId="10" fontId="5" fillId="5" borderId="17" xfId="0" applyNumberFormat="1" applyFont="1" applyFill="1" applyBorder="1" applyAlignment="1">
      <alignment horizontal="left" wrapText="1"/>
    </xf>
    <xf numFmtId="10" fontId="5" fillId="5" borderId="35" xfId="0" applyNumberFormat="1" applyFont="1" applyFill="1" applyBorder="1" applyAlignment="1">
      <alignment horizontal="left" wrapText="1"/>
    </xf>
    <xf numFmtId="10" fontId="5" fillId="5" borderId="36" xfId="0" applyNumberFormat="1" applyFont="1" applyFill="1" applyBorder="1" applyAlignment="1">
      <alignment horizontal="left" wrapText="1"/>
    </xf>
    <xf numFmtId="0" fontId="1" fillId="0" borderId="17" xfId="0" applyFont="1" applyBorder="1" applyAlignment="1">
      <alignment horizontal="left"/>
    </xf>
    <xf numFmtId="0" fontId="5" fillId="0" borderId="35" xfId="0" applyFont="1" applyBorder="1" applyAlignment="1">
      <alignment horizontal="left"/>
    </xf>
    <xf numFmtId="0" fontId="5" fillId="0" borderId="36" xfId="0" applyFont="1" applyBorder="1" applyAlignment="1">
      <alignment horizontal="left"/>
    </xf>
    <xf numFmtId="0" fontId="22" fillId="0" borderId="24" xfId="0" applyFont="1" applyBorder="1" applyAlignment="1">
      <alignment horizontal="center"/>
    </xf>
    <xf numFmtId="0" fontId="22" fillId="0" borderId="25" xfId="0" applyFont="1" applyBorder="1" applyAlignment="1">
      <alignment horizontal="center"/>
    </xf>
    <xf numFmtId="0" fontId="22" fillId="0" borderId="26" xfId="0" applyFont="1" applyBorder="1" applyAlignment="1">
      <alignment horizontal="center"/>
    </xf>
    <xf numFmtId="0" fontId="7" fillId="0" borderId="27" xfId="0" applyFont="1" applyBorder="1" applyAlignment="1">
      <alignment horizontal="left" wrapText="1"/>
    </xf>
    <xf numFmtId="0" fontId="7" fillId="0" borderId="28"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14" fontId="4" fillId="0" borderId="4" xfId="0" applyNumberFormat="1" applyFont="1" applyBorder="1" applyAlignment="1">
      <alignment horizontal="left"/>
    </xf>
    <xf numFmtId="0" fontId="17" fillId="0" borderId="0" xfId="4" applyFont="1" applyAlignment="1">
      <alignment horizontal="left" vertical="top" wrapText="1"/>
    </xf>
    <xf numFmtId="0" fontId="11" fillId="0" borderId="0" xfId="4"/>
    <xf numFmtId="0" fontId="17" fillId="0" borderId="0" xfId="4" applyFont="1" applyAlignment="1">
      <alignment horizontal="left"/>
    </xf>
    <xf numFmtId="0" fontId="17" fillId="0" borderId="0" xfId="4" applyFont="1" applyAlignment="1">
      <alignment vertical="top" wrapText="1"/>
    </xf>
    <xf numFmtId="0" fontId="15" fillId="0" borderId="0" xfId="4" applyFont="1" applyAlignment="1">
      <alignment horizontal="left"/>
    </xf>
    <xf numFmtId="0" fontId="16" fillId="0" borderId="0" xfId="4" applyFont="1" applyAlignment="1">
      <alignment horizontal="left" vertical="top" wrapText="1"/>
    </xf>
    <xf numFmtId="0" fontId="14" fillId="0" borderId="0" xfId="4" applyFont="1" applyAlignment="1">
      <alignment horizontal="left" vertical="top" wrapText="1"/>
    </xf>
    <xf numFmtId="0" fontId="14" fillId="0" borderId="0" xfId="4" applyFont="1" applyAlignment="1">
      <alignment horizontal="left"/>
    </xf>
    <xf numFmtId="0" fontId="12" fillId="0" borderId="0" xfId="4" applyFont="1" applyAlignment="1">
      <alignment horizontal="left"/>
    </xf>
    <xf numFmtId="0" fontId="13" fillId="0" borderId="0" xfId="4" applyFont="1" applyAlignment="1">
      <alignment horizontal="left" vertical="top" wrapText="1"/>
    </xf>
    <xf numFmtId="0" fontId="14" fillId="0" borderId="0" xfId="4" applyFont="1" applyAlignment="1">
      <alignment vertical="top" wrapText="1"/>
    </xf>
  </cellXfs>
  <cellStyles count="5">
    <cellStyle name="Comma" xfId="3" builtinId="3"/>
    <cellStyle name="Currency" xfId="2" builtinId="4"/>
    <cellStyle name="Normal" xfId="0" builtinId="0"/>
    <cellStyle name="Normal 2" xfId="4" xr:uid="{6C18A5DD-D201-4F17-813E-7604AC9ACC7C}"/>
    <cellStyle name="Percent" xfId="1" builtinId="5"/>
  </cellStyles>
  <dxfs count="3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0000000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33C58-8FA5-46E6-819F-23DF9850A719}">
  <sheetPr>
    <pageSetUpPr fitToPage="1"/>
  </sheetPr>
  <dimension ref="A1:O186"/>
  <sheetViews>
    <sheetView tabSelected="1" zoomScale="80" zoomScaleNormal="80" workbookViewId="0">
      <selection sqref="A1:G1"/>
    </sheetView>
  </sheetViews>
  <sheetFormatPr defaultColWidth="9.33203125" defaultRowHeight="15" outlineLevelRow="2" x14ac:dyDescent="0.25"/>
  <cols>
    <col min="1" max="1" width="74.33203125" style="65" customWidth="1"/>
    <col min="2" max="7" width="20.6640625" style="65" customWidth="1"/>
    <col min="8" max="8" width="2.6640625" style="64" customWidth="1"/>
    <col min="9" max="10" width="9.33203125" style="65"/>
    <col min="11" max="11" width="10.5546875" style="65" bestFit="1" customWidth="1"/>
    <col min="12" max="12" width="12.44140625" style="65" bestFit="1" customWidth="1"/>
    <col min="13" max="16384" width="9.33203125" style="65"/>
  </cols>
  <sheetData>
    <row r="1" spans="1:13" ht="21" customHeight="1" x14ac:dyDescent="0.3">
      <c r="A1" s="252" t="s">
        <v>301</v>
      </c>
      <c r="B1" s="253"/>
      <c r="C1" s="253"/>
      <c r="D1" s="253"/>
      <c r="E1" s="253"/>
      <c r="F1" s="253"/>
      <c r="G1" s="254"/>
    </row>
    <row r="2" spans="1:13" ht="268.2" customHeight="1" x14ac:dyDescent="0.25">
      <c r="A2" s="255" t="s">
        <v>314</v>
      </c>
      <c r="B2" s="256"/>
      <c r="C2" s="256"/>
      <c r="D2" s="256"/>
      <c r="E2" s="256"/>
      <c r="F2" s="256"/>
      <c r="G2" s="257"/>
    </row>
    <row r="3" spans="1:13" ht="15" customHeight="1" x14ac:dyDescent="0.3">
      <c r="A3" s="6" t="s">
        <v>298</v>
      </c>
      <c r="B3" s="250"/>
      <c r="C3" s="251"/>
      <c r="D3" s="241" t="s">
        <v>160</v>
      </c>
      <c r="E3" s="242"/>
      <c r="F3" s="242"/>
      <c r="G3" s="243"/>
      <c r="H3" s="81"/>
      <c r="I3" s="79"/>
      <c r="J3" s="79"/>
      <c r="K3" s="79"/>
      <c r="L3" s="79"/>
      <c r="M3" s="79"/>
    </row>
    <row r="4" spans="1:13" ht="15" customHeight="1" x14ac:dyDescent="0.3">
      <c r="A4" s="5" t="s">
        <v>41</v>
      </c>
      <c r="B4" s="262"/>
      <c r="C4" s="263"/>
      <c r="D4" s="220" t="s">
        <v>189</v>
      </c>
      <c r="E4" s="221"/>
      <c r="F4" s="221"/>
      <c r="G4" s="222"/>
      <c r="H4" s="82"/>
      <c r="I4" s="80"/>
      <c r="J4" s="80"/>
      <c r="K4" s="80"/>
      <c r="L4" s="80"/>
      <c r="M4" s="80"/>
    </row>
    <row r="5" spans="1:13" ht="15" customHeight="1" x14ac:dyDescent="0.3">
      <c r="A5" s="6" t="s">
        <v>42</v>
      </c>
      <c r="B5" s="264"/>
      <c r="C5" s="265"/>
      <c r="D5" s="220" t="s">
        <v>189</v>
      </c>
      <c r="E5" s="221"/>
      <c r="F5" s="221"/>
      <c r="G5" s="222"/>
      <c r="H5" s="82"/>
      <c r="I5" s="80"/>
      <c r="J5" s="80"/>
      <c r="K5" s="80"/>
      <c r="L5" s="80"/>
      <c r="M5" s="80"/>
    </row>
    <row r="6" spans="1:13" ht="15.6" x14ac:dyDescent="0.3">
      <c r="A6" s="83" t="s">
        <v>128</v>
      </c>
      <c r="B6" s="250"/>
      <c r="C6" s="251"/>
      <c r="D6" s="220" t="s">
        <v>156</v>
      </c>
      <c r="E6" s="221"/>
      <c r="F6" s="221"/>
      <c r="G6" s="222"/>
    </row>
    <row r="7" spans="1:13" ht="15.6" x14ac:dyDescent="0.3">
      <c r="A7" s="83" t="s">
        <v>129</v>
      </c>
      <c r="B7" s="250"/>
      <c r="C7" s="251"/>
      <c r="D7" s="244" t="s">
        <v>157</v>
      </c>
      <c r="E7" s="245"/>
      <c r="F7" s="245"/>
      <c r="G7" s="246"/>
    </row>
    <row r="8" spans="1:13" ht="15.6" x14ac:dyDescent="0.3">
      <c r="A8" s="83" t="s">
        <v>137</v>
      </c>
      <c r="B8" s="258" cm="1">
        <f t="array" aca="1" ref="B8" ca="1">IFERROR(SUMPRODUCT((TEXT(ROW(INDIRECT($B$6&amp;":"&amp;$B$7)),"ddmmm")&lt;&gt;"29Feb")+0),0)</f>
        <v>0</v>
      </c>
      <c r="C8" s="259"/>
      <c r="D8" s="220" t="s">
        <v>187</v>
      </c>
      <c r="E8" s="221"/>
      <c r="F8" s="221"/>
      <c r="G8" s="222"/>
    </row>
    <row r="9" spans="1:13" ht="15.6" x14ac:dyDescent="0.3">
      <c r="A9" s="83" t="s">
        <v>262</v>
      </c>
      <c r="B9" s="260">
        <f ca="1">B8/365</f>
        <v>0</v>
      </c>
      <c r="C9" s="261"/>
      <c r="D9" s="220" t="s">
        <v>188</v>
      </c>
      <c r="E9" s="221"/>
      <c r="F9" s="221"/>
      <c r="G9" s="222"/>
    </row>
    <row r="10" spans="1:13" s="5" customFormat="1" ht="15.6" x14ac:dyDescent="0.3">
      <c r="A10" s="202" t="s">
        <v>155</v>
      </c>
      <c r="B10" s="70" t="s">
        <v>45</v>
      </c>
      <c r="C10" s="70" t="s">
        <v>138</v>
      </c>
      <c r="D10" s="266"/>
      <c r="E10" s="267"/>
      <c r="F10" s="267"/>
      <c r="G10" s="268"/>
      <c r="H10" s="1"/>
    </row>
    <row r="11" spans="1:13" x14ac:dyDescent="0.25">
      <c r="A11" s="203" t="s">
        <v>130</v>
      </c>
      <c r="B11" s="160"/>
      <c r="C11" s="161">
        <f ca="1">IFERROR(B11*$B$9,0)</f>
        <v>0</v>
      </c>
      <c r="D11" s="247" t="s">
        <v>239</v>
      </c>
      <c r="E11" s="248"/>
      <c r="F11" s="248"/>
      <c r="G11" s="249"/>
    </row>
    <row r="12" spans="1:13" x14ac:dyDescent="0.25">
      <c r="A12" s="203" t="s">
        <v>131</v>
      </c>
      <c r="B12" s="161">
        <f>IFERROR(_xlfn.XLOOKUP('Depreciation '!B7,'Depreciation '!B16:B55,'Depreciation '!C16:C55),0)</f>
        <v>0</v>
      </c>
      <c r="C12" s="161">
        <f ca="1">IFERROR(B12*$B$9,0)</f>
        <v>0</v>
      </c>
      <c r="D12" s="247" t="s">
        <v>264</v>
      </c>
      <c r="E12" s="248"/>
      <c r="F12" s="248"/>
      <c r="G12" s="249"/>
    </row>
    <row r="13" spans="1:13" x14ac:dyDescent="0.25">
      <c r="A13" s="203" t="s">
        <v>159</v>
      </c>
      <c r="B13" s="161">
        <f>IF(Reserve!N25&gt;0,Reserve!N25,0)</f>
        <v>0</v>
      </c>
      <c r="C13" s="161">
        <f t="shared" ref="C13:C19" ca="1" si="0">IFERROR(B13*$B$9,0)</f>
        <v>0</v>
      </c>
      <c r="D13" s="247" t="s">
        <v>265</v>
      </c>
      <c r="E13" s="248"/>
      <c r="F13" s="248"/>
      <c r="G13" s="249"/>
    </row>
    <row r="14" spans="1:13" x14ac:dyDescent="0.25">
      <c r="A14" s="203" t="s">
        <v>132</v>
      </c>
      <c r="B14" s="161">
        <f>IFERROR(_xlfn.XLOOKUP('P&amp;I'!B9,'P&amp;I'!B14:B43,'P&amp;I'!C14:C43),0)</f>
        <v>0</v>
      </c>
      <c r="C14" s="161">
        <f t="shared" ca="1" si="0"/>
        <v>0</v>
      </c>
      <c r="D14" s="247" t="s">
        <v>266</v>
      </c>
      <c r="E14" s="248"/>
      <c r="F14" s="248"/>
      <c r="G14" s="249"/>
    </row>
    <row r="15" spans="1:13" x14ac:dyDescent="0.25">
      <c r="A15" s="203" t="s">
        <v>133</v>
      </c>
      <c r="B15" s="161">
        <f>IF('O&amp;M '!C41&gt;0,'O&amp;M '!C41,0)</f>
        <v>0</v>
      </c>
      <c r="C15" s="161">
        <f t="shared" ca="1" si="0"/>
        <v>0</v>
      </c>
      <c r="D15" s="247" t="s">
        <v>267</v>
      </c>
      <c r="E15" s="281"/>
      <c r="F15" s="281"/>
      <c r="G15" s="282"/>
    </row>
    <row r="16" spans="1:13" x14ac:dyDescent="0.25">
      <c r="A16" s="203" t="s">
        <v>134</v>
      </c>
      <c r="B16" s="161">
        <f>IF('O&amp;M '!C54&gt;0,'O&amp;M '!C54,0)</f>
        <v>0</v>
      </c>
      <c r="C16" s="161">
        <f t="shared" ca="1" si="0"/>
        <v>0</v>
      </c>
      <c r="D16" s="247" t="s">
        <v>268</v>
      </c>
      <c r="E16" s="281"/>
      <c r="F16" s="281"/>
      <c r="G16" s="282"/>
    </row>
    <row r="17" spans="1:8" x14ac:dyDescent="0.25">
      <c r="A17" s="203" t="s">
        <v>135</v>
      </c>
      <c r="B17" s="161">
        <f>IF('O&amp;M '!C67&gt;0,'O&amp;M '!C67,0)</f>
        <v>0</v>
      </c>
      <c r="C17" s="161">
        <f t="shared" ca="1" si="0"/>
        <v>0</v>
      </c>
      <c r="D17" s="247" t="s">
        <v>269</v>
      </c>
      <c r="E17" s="281"/>
      <c r="F17" s="281"/>
      <c r="G17" s="282"/>
    </row>
    <row r="18" spans="1:8" x14ac:dyDescent="0.25">
      <c r="A18" s="203" t="s">
        <v>136</v>
      </c>
      <c r="B18" s="161">
        <f>IF('O&amp;M '!C80&gt;0,'O&amp;M '!C80,0)</f>
        <v>0</v>
      </c>
      <c r="C18" s="161">
        <f t="shared" ca="1" si="0"/>
        <v>0</v>
      </c>
      <c r="D18" s="247" t="s">
        <v>270</v>
      </c>
      <c r="E18" s="281"/>
      <c r="F18" s="281"/>
      <c r="G18" s="282"/>
    </row>
    <row r="19" spans="1:8" x14ac:dyDescent="0.25">
      <c r="A19" s="203" t="s">
        <v>158</v>
      </c>
      <c r="B19" s="161">
        <f>IF(G64&gt;0,G64,G115)</f>
        <v>0</v>
      </c>
      <c r="C19" s="161">
        <f t="shared" ca="1" si="0"/>
        <v>0</v>
      </c>
      <c r="D19" s="247" t="s">
        <v>273</v>
      </c>
      <c r="E19" s="281"/>
      <c r="F19" s="281"/>
      <c r="G19" s="282"/>
    </row>
    <row r="20" spans="1:8" ht="15.6" x14ac:dyDescent="0.3">
      <c r="A20" s="5" t="s">
        <v>0</v>
      </c>
      <c r="B20" s="162">
        <f>SUM(B11:B19)</f>
        <v>0</v>
      </c>
      <c r="C20" s="162">
        <f ca="1">SUM(C11:C19)</f>
        <v>0</v>
      </c>
      <c r="D20" s="269"/>
      <c r="E20" s="270"/>
      <c r="F20" s="270"/>
      <c r="G20" s="271"/>
    </row>
    <row r="21" spans="1:8" ht="15.6" x14ac:dyDescent="0.3">
      <c r="A21" s="202" t="s">
        <v>169</v>
      </c>
      <c r="B21" s="143"/>
      <c r="C21" s="84">
        <f>+B21</f>
        <v>0</v>
      </c>
      <c r="D21" s="272" t="s">
        <v>272</v>
      </c>
      <c r="E21" s="273"/>
      <c r="F21" s="273"/>
      <c r="G21" s="274"/>
    </row>
    <row r="22" spans="1:8" ht="15.6" x14ac:dyDescent="0.3">
      <c r="A22" s="5" t="s">
        <v>46</v>
      </c>
      <c r="B22" s="163">
        <f>B20+B21</f>
        <v>0</v>
      </c>
      <c r="C22" s="163">
        <f ca="1">C20+C21</f>
        <v>0</v>
      </c>
      <c r="D22" s="275"/>
      <c r="E22" s="276"/>
      <c r="F22" s="276"/>
      <c r="G22" s="277"/>
      <c r="H22" s="1"/>
    </row>
    <row r="23" spans="1:8" x14ac:dyDescent="0.25">
      <c r="B23" s="67"/>
      <c r="C23" s="67"/>
      <c r="D23" s="278"/>
      <c r="E23" s="279"/>
      <c r="F23" s="279"/>
      <c r="G23" s="280"/>
    </row>
    <row r="24" spans="1:8" x14ac:dyDescent="0.25">
      <c r="D24" s="232"/>
      <c r="E24" s="233"/>
      <c r="F24" s="233"/>
      <c r="G24" s="234"/>
    </row>
    <row r="25" spans="1:8" ht="15.6" hidden="1" outlineLevel="1" x14ac:dyDescent="0.3">
      <c r="A25" s="210" t="s">
        <v>310</v>
      </c>
      <c r="B25" s="210"/>
      <c r="C25" s="210"/>
      <c r="D25" s="211"/>
      <c r="E25" s="212"/>
      <c r="F25" s="212"/>
      <c r="G25" s="213"/>
    </row>
    <row r="26" spans="1:8" ht="15.6" hidden="1" outlineLevel="1" x14ac:dyDescent="0.3">
      <c r="A26" s="125" t="s">
        <v>202</v>
      </c>
      <c r="B26" s="130"/>
      <c r="C26" s="128"/>
      <c r="D26" s="128"/>
      <c r="E26" s="128"/>
      <c r="F26" s="128"/>
      <c r="G26" s="128"/>
    </row>
    <row r="27" spans="1:8" ht="30" hidden="1" outlineLevel="1" x14ac:dyDescent="0.25">
      <c r="A27" s="133" t="s">
        <v>238</v>
      </c>
      <c r="B27" s="134" t="s">
        <v>311</v>
      </c>
      <c r="C27" s="135" t="s">
        <v>240</v>
      </c>
      <c r="D27" s="135" t="s">
        <v>241</v>
      </c>
      <c r="E27" s="135" t="s">
        <v>242</v>
      </c>
      <c r="F27" s="135" t="s">
        <v>243</v>
      </c>
      <c r="G27" s="135" t="s">
        <v>205</v>
      </c>
    </row>
    <row r="28" spans="1:8" hidden="1" outlineLevel="1" x14ac:dyDescent="0.25">
      <c r="A28" s="149"/>
      <c r="B28" s="150"/>
      <c r="C28" s="218"/>
      <c r="D28" s="218"/>
      <c r="E28" s="152">
        <f>IFERROR(B28,"")</f>
        <v>0</v>
      </c>
      <c r="F28" s="152">
        <f>IF(D28&gt;0,E28/2,0)</f>
        <v>0</v>
      </c>
      <c r="G28" s="161">
        <f>IFERROR(ROUNDUP((C28*E28),2)+ROUNDUP((D28*F28),2),0)</f>
        <v>0</v>
      </c>
    </row>
    <row r="29" spans="1:8" hidden="1" outlineLevel="2" x14ac:dyDescent="0.25">
      <c r="A29" s="149"/>
      <c r="B29" s="150"/>
      <c r="C29" s="151"/>
      <c r="D29" s="151"/>
      <c r="E29" s="152">
        <f t="shared" ref="E29:E58" si="1">IFERROR(B29,"")</f>
        <v>0</v>
      </c>
      <c r="F29" s="152">
        <f t="shared" ref="F29:F58" si="2">IF(D29&gt;0,E29/2,0)</f>
        <v>0</v>
      </c>
      <c r="G29" s="161">
        <f t="shared" ref="G29:G63" si="3">IFERROR(ROUNDUP((C29*E29),2)+ROUNDUP((D29*F29),2),0)</f>
        <v>0</v>
      </c>
    </row>
    <row r="30" spans="1:8" hidden="1" outlineLevel="2" x14ac:dyDescent="0.25">
      <c r="A30" s="149"/>
      <c r="B30" s="150"/>
      <c r="C30" s="151"/>
      <c r="D30" s="151"/>
      <c r="E30" s="152">
        <f t="shared" si="1"/>
        <v>0</v>
      </c>
      <c r="F30" s="152">
        <f t="shared" si="2"/>
        <v>0</v>
      </c>
      <c r="G30" s="161">
        <f t="shared" si="3"/>
        <v>0</v>
      </c>
    </row>
    <row r="31" spans="1:8" hidden="1" outlineLevel="2" x14ac:dyDescent="0.25">
      <c r="A31" s="149"/>
      <c r="B31" s="150"/>
      <c r="C31" s="151"/>
      <c r="D31" s="151"/>
      <c r="E31" s="152">
        <f t="shared" si="1"/>
        <v>0</v>
      </c>
      <c r="F31" s="152">
        <f t="shared" si="2"/>
        <v>0</v>
      </c>
      <c r="G31" s="161">
        <f t="shared" si="3"/>
        <v>0</v>
      </c>
    </row>
    <row r="32" spans="1:8" hidden="1" outlineLevel="2" x14ac:dyDescent="0.25">
      <c r="A32" s="149"/>
      <c r="B32" s="150"/>
      <c r="C32" s="151"/>
      <c r="D32" s="151"/>
      <c r="E32" s="152">
        <f t="shared" si="1"/>
        <v>0</v>
      </c>
      <c r="F32" s="152">
        <f t="shared" si="2"/>
        <v>0</v>
      </c>
      <c r="G32" s="161">
        <f t="shared" si="3"/>
        <v>0</v>
      </c>
    </row>
    <row r="33" spans="1:7" hidden="1" outlineLevel="2" x14ac:dyDescent="0.25">
      <c r="A33" s="149"/>
      <c r="B33" s="150"/>
      <c r="C33" s="151"/>
      <c r="D33" s="151"/>
      <c r="E33" s="152">
        <f t="shared" si="1"/>
        <v>0</v>
      </c>
      <c r="F33" s="152">
        <f t="shared" si="2"/>
        <v>0</v>
      </c>
      <c r="G33" s="161">
        <f t="shared" si="3"/>
        <v>0</v>
      </c>
    </row>
    <row r="34" spans="1:7" hidden="1" outlineLevel="1" collapsed="1" x14ac:dyDescent="0.25">
      <c r="A34" s="149"/>
      <c r="B34" s="150"/>
      <c r="C34" s="218"/>
      <c r="D34" s="218"/>
      <c r="E34" s="152">
        <f t="shared" si="1"/>
        <v>0</v>
      </c>
      <c r="F34" s="152">
        <f t="shared" si="2"/>
        <v>0</v>
      </c>
      <c r="G34" s="161">
        <f t="shared" si="3"/>
        <v>0</v>
      </c>
    </row>
    <row r="35" spans="1:7" hidden="1" outlineLevel="2" x14ac:dyDescent="0.25">
      <c r="A35" s="149"/>
      <c r="B35" s="150"/>
      <c r="C35" s="218"/>
      <c r="D35" s="218"/>
      <c r="E35" s="152">
        <f t="shared" si="1"/>
        <v>0</v>
      </c>
      <c r="F35" s="152">
        <f t="shared" si="2"/>
        <v>0</v>
      </c>
      <c r="G35" s="161">
        <f t="shared" si="3"/>
        <v>0</v>
      </c>
    </row>
    <row r="36" spans="1:7" hidden="1" outlineLevel="2" x14ac:dyDescent="0.25">
      <c r="A36" s="149"/>
      <c r="B36" s="150"/>
      <c r="C36" s="218"/>
      <c r="D36" s="218"/>
      <c r="E36" s="152">
        <f t="shared" si="1"/>
        <v>0</v>
      </c>
      <c r="F36" s="152">
        <f t="shared" si="2"/>
        <v>0</v>
      </c>
      <c r="G36" s="161">
        <f t="shared" si="3"/>
        <v>0</v>
      </c>
    </row>
    <row r="37" spans="1:7" hidden="1" outlineLevel="2" x14ac:dyDescent="0.25">
      <c r="A37" s="149"/>
      <c r="B37" s="150"/>
      <c r="C37" s="218"/>
      <c r="D37" s="218"/>
      <c r="E37" s="152">
        <f t="shared" si="1"/>
        <v>0</v>
      </c>
      <c r="F37" s="152">
        <f t="shared" si="2"/>
        <v>0</v>
      </c>
      <c r="G37" s="161">
        <f t="shared" si="3"/>
        <v>0</v>
      </c>
    </row>
    <row r="38" spans="1:7" hidden="1" outlineLevel="2" x14ac:dyDescent="0.25">
      <c r="A38" s="149"/>
      <c r="B38" s="150"/>
      <c r="C38" s="218"/>
      <c r="D38" s="218"/>
      <c r="E38" s="152">
        <f t="shared" si="1"/>
        <v>0</v>
      </c>
      <c r="F38" s="152">
        <f t="shared" si="2"/>
        <v>0</v>
      </c>
      <c r="G38" s="161">
        <f t="shared" si="3"/>
        <v>0</v>
      </c>
    </row>
    <row r="39" spans="1:7" hidden="1" outlineLevel="2" x14ac:dyDescent="0.25">
      <c r="A39" s="149"/>
      <c r="B39" s="150"/>
      <c r="C39" s="218"/>
      <c r="D39" s="218"/>
      <c r="E39" s="152">
        <f t="shared" si="1"/>
        <v>0</v>
      </c>
      <c r="F39" s="152">
        <f t="shared" si="2"/>
        <v>0</v>
      </c>
      <c r="G39" s="161">
        <f t="shared" si="3"/>
        <v>0</v>
      </c>
    </row>
    <row r="40" spans="1:7" hidden="1" outlineLevel="1" collapsed="1" x14ac:dyDescent="0.25">
      <c r="A40" s="149"/>
      <c r="B40" s="150"/>
      <c r="C40" s="218"/>
      <c r="D40" s="218"/>
      <c r="E40" s="152">
        <f t="shared" si="1"/>
        <v>0</v>
      </c>
      <c r="F40" s="152">
        <f t="shared" si="2"/>
        <v>0</v>
      </c>
      <c r="G40" s="161">
        <f t="shared" si="3"/>
        <v>0</v>
      </c>
    </row>
    <row r="41" spans="1:7" hidden="1" outlineLevel="2" x14ac:dyDescent="0.25">
      <c r="A41" s="149"/>
      <c r="B41" s="150"/>
      <c r="C41" s="218"/>
      <c r="D41" s="218"/>
      <c r="E41" s="152">
        <f t="shared" si="1"/>
        <v>0</v>
      </c>
      <c r="F41" s="152">
        <f t="shared" si="2"/>
        <v>0</v>
      </c>
      <c r="G41" s="161">
        <f t="shared" si="3"/>
        <v>0</v>
      </c>
    </row>
    <row r="42" spans="1:7" hidden="1" outlineLevel="2" x14ac:dyDescent="0.25">
      <c r="A42" s="149"/>
      <c r="B42" s="150"/>
      <c r="C42" s="218"/>
      <c r="D42" s="218"/>
      <c r="E42" s="152">
        <f t="shared" si="1"/>
        <v>0</v>
      </c>
      <c r="F42" s="152">
        <f t="shared" si="2"/>
        <v>0</v>
      </c>
      <c r="G42" s="161">
        <f t="shared" si="3"/>
        <v>0</v>
      </c>
    </row>
    <row r="43" spans="1:7" hidden="1" outlineLevel="2" x14ac:dyDescent="0.25">
      <c r="A43" s="149"/>
      <c r="B43" s="150"/>
      <c r="C43" s="218"/>
      <c r="D43" s="218"/>
      <c r="E43" s="152">
        <f t="shared" si="1"/>
        <v>0</v>
      </c>
      <c r="F43" s="152">
        <f t="shared" si="2"/>
        <v>0</v>
      </c>
      <c r="G43" s="161">
        <f t="shared" si="3"/>
        <v>0</v>
      </c>
    </row>
    <row r="44" spans="1:7" hidden="1" outlineLevel="2" x14ac:dyDescent="0.25">
      <c r="A44" s="149"/>
      <c r="B44" s="150"/>
      <c r="C44" s="218"/>
      <c r="D44" s="218"/>
      <c r="E44" s="152">
        <f t="shared" si="1"/>
        <v>0</v>
      </c>
      <c r="F44" s="152">
        <f t="shared" si="2"/>
        <v>0</v>
      </c>
      <c r="G44" s="161">
        <f t="shared" si="3"/>
        <v>0</v>
      </c>
    </row>
    <row r="45" spans="1:7" hidden="1" outlineLevel="2" x14ac:dyDescent="0.25">
      <c r="A45" s="149"/>
      <c r="B45" s="150"/>
      <c r="C45" s="218"/>
      <c r="D45" s="218"/>
      <c r="E45" s="152">
        <f t="shared" si="1"/>
        <v>0</v>
      </c>
      <c r="F45" s="152">
        <f t="shared" si="2"/>
        <v>0</v>
      </c>
      <c r="G45" s="161">
        <f t="shared" si="3"/>
        <v>0</v>
      </c>
    </row>
    <row r="46" spans="1:7" hidden="1" outlineLevel="1" collapsed="1" x14ac:dyDescent="0.25">
      <c r="A46" s="149"/>
      <c r="B46" s="150"/>
      <c r="C46" s="218"/>
      <c r="D46" s="218"/>
      <c r="E46" s="152">
        <f t="shared" si="1"/>
        <v>0</v>
      </c>
      <c r="F46" s="152">
        <f t="shared" si="2"/>
        <v>0</v>
      </c>
      <c r="G46" s="161">
        <f t="shared" si="3"/>
        <v>0</v>
      </c>
    </row>
    <row r="47" spans="1:7" hidden="1" outlineLevel="2" x14ac:dyDescent="0.25">
      <c r="A47" s="149"/>
      <c r="B47" s="150"/>
      <c r="C47" s="218"/>
      <c r="D47" s="218"/>
      <c r="E47" s="152">
        <f t="shared" si="1"/>
        <v>0</v>
      </c>
      <c r="F47" s="152">
        <f t="shared" si="2"/>
        <v>0</v>
      </c>
      <c r="G47" s="161">
        <f t="shared" si="3"/>
        <v>0</v>
      </c>
    </row>
    <row r="48" spans="1:7" hidden="1" outlineLevel="2" x14ac:dyDescent="0.25">
      <c r="A48" s="149"/>
      <c r="B48" s="150"/>
      <c r="C48" s="218"/>
      <c r="D48" s="218"/>
      <c r="E48" s="152">
        <f t="shared" si="1"/>
        <v>0</v>
      </c>
      <c r="F48" s="152">
        <f t="shared" si="2"/>
        <v>0</v>
      </c>
      <c r="G48" s="161">
        <f t="shared" si="3"/>
        <v>0</v>
      </c>
    </row>
    <row r="49" spans="1:7" hidden="1" outlineLevel="2" x14ac:dyDescent="0.25">
      <c r="A49" s="149"/>
      <c r="B49" s="150"/>
      <c r="C49" s="218"/>
      <c r="D49" s="218"/>
      <c r="E49" s="152">
        <f t="shared" si="1"/>
        <v>0</v>
      </c>
      <c r="F49" s="152">
        <f t="shared" si="2"/>
        <v>0</v>
      </c>
      <c r="G49" s="161">
        <f t="shared" si="3"/>
        <v>0</v>
      </c>
    </row>
    <row r="50" spans="1:7" hidden="1" outlineLevel="2" x14ac:dyDescent="0.25">
      <c r="A50" s="149"/>
      <c r="B50" s="150"/>
      <c r="C50" s="218"/>
      <c r="D50" s="218"/>
      <c r="E50" s="152">
        <f t="shared" si="1"/>
        <v>0</v>
      </c>
      <c r="F50" s="152">
        <f t="shared" si="2"/>
        <v>0</v>
      </c>
      <c r="G50" s="161">
        <f t="shared" si="3"/>
        <v>0</v>
      </c>
    </row>
    <row r="51" spans="1:7" hidden="1" outlineLevel="2" x14ac:dyDescent="0.25">
      <c r="A51" s="149"/>
      <c r="B51" s="150"/>
      <c r="C51" s="218"/>
      <c r="D51" s="218"/>
      <c r="E51" s="152">
        <f t="shared" si="1"/>
        <v>0</v>
      </c>
      <c r="F51" s="152">
        <f t="shared" si="2"/>
        <v>0</v>
      </c>
      <c r="G51" s="161">
        <f t="shared" si="3"/>
        <v>0</v>
      </c>
    </row>
    <row r="52" spans="1:7" hidden="1" outlineLevel="1" collapsed="1" x14ac:dyDescent="0.25">
      <c r="A52" s="149"/>
      <c r="B52" s="150"/>
      <c r="C52" s="218"/>
      <c r="D52" s="218"/>
      <c r="E52" s="152">
        <f t="shared" si="1"/>
        <v>0</v>
      </c>
      <c r="F52" s="152">
        <f t="shared" si="2"/>
        <v>0</v>
      </c>
      <c r="G52" s="161">
        <f t="shared" si="3"/>
        <v>0</v>
      </c>
    </row>
    <row r="53" spans="1:7" hidden="1" outlineLevel="2" x14ac:dyDescent="0.25">
      <c r="A53" s="149"/>
      <c r="B53" s="150"/>
      <c r="C53" s="218"/>
      <c r="D53" s="218"/>
      <c r="E53" s="152">
        <f t="shared" si="1"/>
        <v>0</v>
      </c>
      <c r="F53" s="152">
        <f t="shared" si="2"/>
        <v>0</v>
      </c>
      <c r="G53" s="161">
        <f t="shared" si="3"/>
        <v>0</v>
      </c>
    </row>
    <row r="54" spans="1:7" hidden="1" outlineLevel="2" x14ac:dyDescent="0.25">
      <c r="A54" s="149"/>
      <c r="B54" s="150"/>
      <c r="C54" s="218"/>
      <c r="D54" s="218"/>
      <c r="E54" s="152">
        <f t="shared" si="1"/>
        <v>0</v>
      </c>
      <c r="F54" s="152">
        <f t="shared" si="2"/>
        <v>0</v>
      </c>
      <c r="G54" s="161">
        <f t="shared" si="3"/>
        <v>0</v>
      </c>
    </row>
    <row r="55" spans="1:7" hidden="1" outlineLevel="2" x14ac:dyDescent="0.25">
      <c r="A55" s="149"/>
      <c r="B55" s="150"/>
      <c r="C55" s="218"/>
      <c r="D55" s="218"/>
      <c r="E55" s="152">
        <f t="shared" si="1"/>
        <v>0</v>
      </c>
      <c r="F55" s="152">
        <f t="shared" si="2"/>
        <v>0</v>
      </c>
      <c r="G55" s="161">
        <f t="shared" si="3"/>
        <v>0</v>
      </c>
    </row>
    <row r="56" spans="1:7" hidden="1" outlineLevel="2" x14ac:dyDescent="0.25">
      <c r="A56" s="149"/>
      <c r="B56" s="150"/>
      <c r="C56" s="218"/>
      <c r="D56" s="218"/>
      <c r="E56" s="152">
        <f t="shared" si="1"/>
        <v>0</v>
      </c>
      <c r="F56" s="152">
        <f t="shared" si="2"/>
        <v>0</v>
      </c>
      <c r="G56" s="161">
        <f t="shared" si="3"/>
        <v>0</v>
      </c>
    </row>
    <row r="57" spans="1:7" hidden="1" outlineLevel="2" x14ac:dyDescent="0.25">
      <c r="A57" s="149"/>
      <c r="B57" s="150"/>
      <c r="C57" s="218"/>
      <c r="D57" s="218"/>
      <c r="E57" s="152">
        <f t="shared" si="1"/>
        <v>0</v>
      </c>
      <c r="F57" s="152">
        <f t="shared" si="2"/>
        <v>0</v>
      </c>
      <c r="G57" s="161">
        <f t="shared" si="3"/>
        <v>0</v>
      </c>
    </row>
    <row r="58" spans="1:7" hidden="1" outlineLevel="1" collapsed="1" x14ac:dyDescent="0.25">
      <c r="A58" s="149"/>
      <c r="B58" s="150"/>
      <c r="C58" s="218"/>
      <c r="D58" s="218"/>
      <c r="E58" s="152">
        <f t="shared" si="1"/>
        <v>0</v>
      </c>
      <c r="F58" s="152">
        <f t="shared" si="2"/>
        <v>0</v>
      </c>
      <c r="G58" s="161">
        <f t="shared" si="3"/>
        <v>0</v>
      </c>
    </row>
    <row r="59" spans="1:7" hidden="1" outlineLevel="2" x14ac:dyDescent="0.25">
      <c r="A59" s="149"/>
      <c r="B59" s="150"/>
      <c r="C59" s="218"/>
      <c r="D59" s="218"/>
      <c r="E59" s="152">
        <f t="shared" ref="E59:E63" si="4">IFERROR(B59,"")</f>
        <v>0</v>
      </c>
      <c r="F59" s="152">
        <f t="shared" ref="F59:F63" si="5">IF(D59&gt;0,E59/2,0)</f>
        <v>0</v>
      </c>
      <c r="G59" s="161">
        <f t="shared" si="3"/>
        <v>0</v>
      </c>
    </row>
    <row r="60" spans="1:7" hidden="1" outlineLevel="2" x14ac:dyDescent="0.25">
      <c r="A60" s="149"/>
      <c r="B60" s="150"/>
      <c r="C60" s="218"/>
      <c r="D60" s="218"/>
      <c r="E60" s="152">
        <f t="shared" si="4"/>
        <v>0</v>
      </c>
      <c r="F60" s="152">
        <f t="shared" si="5"/>
        <v>0</v>
      </c>
      <c r="G60" s="161">
        <f t="shared" si="3"/>
        <v>0</v>
      </c>
    </row>
    <row r="61" spans="1:7" hidden="1" outlineLevel="2" x14ac:dyDescent="0.25">
      <c r="A61" s="149"/>
      <c r="B61" s="150"/>
      <c r="C61" s="218"/>
      <c r="D61" s="218"/>
      <c r="E61" s="152">
        <f t="shared" si="4"/>
        <v>0</v>
      </c>
      <c r="F61" s="152">
        <f t="shared" si="5"/>
        <v>0</v>
      </c>
      <c r="G61" s="161">
        <f t="shared" si="3"/>
        <v>0</v>
      </c>
    </row>
    <row r="62" spans="1:7" hidden="1" outlineLevel="2" x14ac:dyDescent="0.25">
      <c r="A62" s="149"/>
      <c r="B62" s="150"/>
      <c r="C62" s="218"/>
      <c r="D62" s="218"/>
      <c r="E62" s="152">
        <f t="shared" si="4"/>
        <v>0</v>
      </c>
      <c r="F62" s="152">
        <f t="shared" si="5"/>
        <v>0</v>
      </c>
      <c r="G62" s="161">
        <f t="shared" si="3"/>
        <v>0</v>
      </c>
    </row>
    <row r="63" spans="1:7" hidden="1" outlineLevel="2" x14ac:dyDescent="0.25">
      <c r="A63" s="149"/>
      <c r="B63" s="150"/>
      <c r="C63" s="218"/>
      <c r="D63" s="218"/>
      <c r="E63" s="152">
        <f t="shared" si="4"/>
        <v>0</v>
      </c>
      <c r="F63" s="152">
        <f t="shared" si="5"/>
        <v>0</v>
      </c>
      <c r="G63" s="161">
        <f t="shared" si="3"/>
        <v>0</v>
      </c>
    </row>
    <row r="64" spans="1:7" ht="15.6" hidden="1" outlineLevel="1" collapsed="1" x14ac:dyDescent="0.3">
      <c r="A64" s="136" t="s">
        <v>0</v>
      </c>
      <c r="B64" s="132"/>
      <c r="C64" s="219">
        <f>SUM(C28:C63)</f>
        <v>0</v>
      </c>
      <c r="D64" s="219">
        <f>SUM(D28:D63)</f>
        <v>0</v>
      </c>
      <c r="E64" s="131"/>
      <c r="F64" s="131"/>
      <c r="G64" s="167">
        <f>SUM(G28:G63)</f>
        <v>0</v>
      </c>
    </row>
    <row r="65" spans="1:15" hidden="1" outlineLevel="1" x14ac:dyDescent="0.25">
      <c r="D65" s="145"/>
      <c r="E65" s="146"/>
      <c r="F65" s="146"/>
      <c r="G65" s="147"/>
    </row>
    <row r="66" spans="1:15" collapsed="1" x14ac:dyDescent="0.25">
      <c r="D66" s="145"/>
      <c r="E66" s="146"/>
      <c r="F66" s="146"/>
      <c r="G66" s="147"/>
    </row>
    <row r="67" spans="1:15" ht="15.6" hidden="1" outlineLevel="1" x14ac:dyDescent="0.3">
      <c r="A67" s="210" t="s">
        <v>297</v>
      </c>
      <c r="B67" s="206"/>
      <c r="C67" s="206"/>
      <c r="D67" s="207"/>
      <c r="E67" s="208"/>
      <c r="F67" s="208"/>
      <c r="G67" s="209"/>
      <c r="K67" s="144"/>
      <c r="L67" s="144"/>
      <c r="M67" s="144"/>
    </row>
    <row r="68" spans="1:15" ht="15.6" hidden="1" outlineLevel="1" x14ac:dyDescent="0.3">
      <c r="A68" s="125" t="s">
        <v>244</v>
      </c>
      <c r="B68" s="126"/>
      <c r="C68" s="126"/>
      <c r="D68" s="235"/>
      <c r="E68" s="236"/>
      <c r="F68" s="236"/>
      <c r="G68" s="237"/>
      <c r="K68" s="144"/>
      <c r="L68" s="144"/>
      <c r="M68" s="144"/>
    </row>
    <row r="69" spans="1:15" ht="15.6" hidden="1" outlineLevel="1" x14ac:dyDescent="0.3">
      <c r="A69" s="127" t="s">
        <v>237</v>
      </c>
      <c r="B69" s="126"/>
      <c r="C69" s="164"/>
      <c r="D69" s="238" t="s">
        <v>256</v>
      </c>
      <c r="E69" s="239"/>
      <c r="F69" s="239"/>
      <c r="G69" s="240"/>
      <c r="K69" s="144"/>
      <c r="L69" s="144"/>
      <c r="M69" s="144"/>
    </row>
    <row r="70" spans="1:15" ht="15.6" hidden="1" outlineLevel="1" x14ac:dyDescent="0.3">
      <c r="A70" s="127" t="s">
        <v>257</v>
      </c>
      <c r="B70" s="126"/>
      <c r="C70" s="197"/>
      <c r="D70" s="238" t="s">
        <v>261</v>
      </c>
      <c r="E70" s="239"/>
      <c r="F70" s="239"/>
      <c r="G70" s="240"/>
      <c r="K70" s="144"/>
      <c r="L70" s="144"/>
      <c r="M70" s="144"/>
    </row>
    <row r="71" spans="1:15" hidden="1" outlineLevel="1" x14ac:dyDescent="0.25">
      <c r="A71" s="127" t="s">
        <v>258</v>
      </c>
      <c r="B71" s="199" t="str">
        <f>IF($B$6="","",(DATE(YEAR($B$6)-$K$71,MONTH($B$6),DAY($B$6))))</f>
        <v/>
      </c>
      <c r="C71" s="198" t="str">
        <f>IF(B6="","",(DATE(YEAR($B$6)-$L$71,MONTH($B$6),DAY($B$6))))</f>
        <v/>
      </c>
      <c r="D71" s="238" t="s">
        <v>259</v>
      </c>
      <c r="E71" s="239"/>
      <c r="F71" s="239"/>
      <c r="G71" s="240"/>
      <c r="K71" s="141">
        <v>2</v>
      </c>
      <c r="L71" s="141">
        <v>1</v>
      </c>
      <c r="M71" s="141" t="s">
        <v>249</v>
      </c>
    </row>
    <row r="72" spans="1:15" hidden="1" outlineLevel="1" x14ac:dyDescent="0.25">
      <c r="A72" s="127" t="s">
        <v>245</v>
      </c>
      <c r="B72" s="217" t="str">
        <f>IFERROR(CHOOSE(MATCH($C$70,$M$71:$M$74,0),INDEX('BLS Data-Midwest'!$B$13:$M$23,MATCH(YEAR($B$6)-$K$71,'BLS Data-Midwest'!$A$13:$A$23,0),MATCH(TEXT(MONTH($B$6)*29,"mmm"),'BLS Data-Midwest'!$B$12:$M$12,0)),INDEX('BLS Data-Northeast'!$B$13:$M$23,MATCH(YEAR($B$6)-$K$71,'BLS Data-Northeast'!$A$13:$A$23,0),MATCH(TEXT(MONTH($B$6)*29,"mmm"),'BLS Data-Northeast'!$B$12:$M$12,0)),INDEX('BLS Data-South'!$B$13:$M$23,MATCH(YEAR($B$6)-$K$71,'BLS Data-South'!$A$13:$A$23,0),MATCH(TEXT(MONTH($B$6)*29,"mmm"),'BLS Data-South'!$B$12:$M$12,0)),INDEX('BLS Data-West'!$B$13:$M$23,MATCH(YEAR($B$6)-$K$71,'BLS Data-West'!$A$13:$A$23,0),MATCH(TEXT(MONTH($B$6)*29,"mmm"),'BLS Data-West'!$B$12:$M$12,0))),"--")</f>
        <v>--</v>
      </c>
      <c r="C72" s="217" t="str">
        <f>IFERROR(CHOOSE(MATCH($C$70,$M$71:$M$74,0),INDEX('BLS Data-Midwest'!$B$13:$M$23,MATCH(YEAR($B$6)-$L$71,'BLS Data-Midwest'!$A$13:$A$23,0),MATCH(TEXT(MONTH($B$6)*29,"mmm"),'BLS Data-Midwest'!$B$12:$M$12,0)),INDEX('BLS Data-Northeast'!$B$13:$M$23,MATCH(YEAR($B$6)-$L$71,'BLS Data-Northeast'!$A$13:$A$23,0),MATCH(TEXT(MONTH($B$6)*29,"mmm"),'BLS Data-Northeast'!$B$12:$M$12,0)),INDEX('BLS Data-South'!$B$13:$M$23,MATCH(YEAR($B$6)-$L$71,'BLS Data-South'!$A$13:$A$23,0),MATCH(TEXT(MONTH($B$6)*29,"mmm"),'BLS Data-South'!$B$12:$M$12,0)),INDEX('BLS Data-West'!$B$13:$M$23,MATCH(YEAR($B$6)-$L$71,'BLS Data-West'!$A$13:$A$23,0),MATCH(TEXT(MONTH($B$6)*29,"mmm"),'BLS Data-West'!$B$12:$M$12,0))),"--")</f>
        <v>--</v>
      </c>
      <c r="D72" s="238" t="s">
        <v>260</v>
      </c>
      <c r="E72" s="239"/>
      <c r="F72" s="239"/>
      <c r="G72" s="240"/>
      <c r="K72" s="141" t="e">
        <f>YEAR(B71)</f>
        <v>#VALUE!</v>
      </c>
      <c r="L72" s="141" t="e">
        <f>YEAR(C71)</f>
        <v>#VALUE!</v>
      </c>
      <c r="M72" s="141" t="s">
        <v>252</v>
      </c>
      <c r="N72" s="144"/>
      <c r="O72" s="144"/>
    </row>
    <row r="73" spans="1:15" ht="15.6" hidden="1" outlineLevel="1" x14ac:dyDescent="0.3">
      <c r="A73" s="127" t="s">
        <v>206</v>
      </c>
      <c r="B73" s="126"/>
      <c r="C73" s="129">
        <f>IFERROR(ROUND(($C$72/$B$72)-1,4),0)</f>
        <v>0</v>
      </c>
      <c r="D73" s="223" t="s">
        <v>271</v>
      </c>
      <c r="E73" s="224"/>
      <c r="F73" s="224"/>
      <c r="G73" s="225"/>
      <c r="K73" s="142"/>
      <c r="L73" s="142" t="str">
        <f>TEXT(C71,"mmm")</f>
        <v/>
      </c>
      <c r="M73" s="141" t="s">
        <v>255</v>
      </c>
      <c r="N73" s="144"/>
      <c r="O73" s="144"/>
    </row>
    <row r="74" spans="1:15" ht="15.6" hidden="1" outlineLevel="1" x14ac:dyDescent="0.3">
      <c r="A74" s="127" t="s">
        <v>203</v>
      </c>
      <c r="B74" s="126"/>
      <c r="C74" s="165">
        <f>IFERROR(B19-C69,"")</f>
        <v>0</v>
      </c>
      <c r="D74" s="226"/>
      <c r="E74" s="227"/>
      <c r="F74" s="227"/>
      <c r="G74" s="228"/>
      <c r="K74" s="141"/>
      <c r="L74" s="141"/>
      <c r="M74" s="141" t="s">
        <v>215</v>
      </c>
      <c r="N74" s="144"/>
      <c r="O74" s="144"/>
    </row>
    <row r="75" spans="1:15" hidden="1" outlineLevel="1" x14ac:dyDescent="0.25">
      <c r="A75" s="85"/>
      <c r="B75" s="85"/>
      <c r="C75" s="85"/>
      <c r="D75" s="229"/>
      <c r="E75" s="230"/>
      <c r="F75" s="230"/>
      <c r="G75" s="231"/>
      <c r="K75" s="144"/>
      <c r="L75" s="144"/>
      <c r="M75" s="144"/>
      <c r="N75" s="144"/>
      <c r="O75" s="144"/>
    </row>
    <row r="76" spans="1:15" hidden="1" outlineLevel="1" x14ac:dyDescent="0.25">
      <c r="A76" s="86"/>
      <c r="B76" s="86"/>
      <c r="C76" s="86"/>
      <c r="D76" s="86"/>
      <c r="E76" s="86"/>
      <c r="F76" s="86"/>
      <c r="G76" s="86"/>
      <c r="K76" s="144"/>
      <c r="L76" s="144"/>
      <c r="M76" s="144"/>
      <c r="N76" s="144"/>
      <c r="O76" s="144"/>
    </row>
    <row r="77" spans="1:15" ht="15.6" hidden="1" outlineLevel="1" x14ac:dyDescent="0.3">
      <c r="A77" s="125" t="s">
        <v>202</v>
      </c>
      <c r="B77" s="130"/>
      <c r="C77" s="128"/>
      <c r="D77" s="128"/>
      <c r="E77" s="128"/>
      <c r="F77" s="128"/>
      <c r="G77" s="128"/>
      <c r="K77" s="144"/>
      <c r="L77" s="144"/>
      <c r="M77" s="144"/>
      <c r="N77" s="144"/>
      <c r="O77" s="144"/>
    </row>
    <row r="78" spans="1:15" ht="30" hidden="1" outlineLevel="1" x14ac:dyDescent="0.25">
      <c r="A78" s="133" t="s">
        <v>238</v>
      </c>
      <c r="B78" s="134" t="s">
        <v>204</v>
      </c>
      <c r="C78" s="135" t="s">
        <v>240</v>
      </c>
      <c r="D78" s="135" t="s">
        <v>241</v>
      </c>
      <c r="E78" s="135" t="s">
        <v>242</v>
      </c>
      <c r="F78" s="135" t="s">
        <v>243</v>
      </c>
      <c r="G78" s="135" t="s">
        <v>205</v>
      </c>
      <c r="K78" s="144"/>
      <c r="L78" s="144"/>
      <c r="M78" s="144"/>
      <c r="N78" s="144"/>
      <c r="O78" s="144"/>
    </row>
    <row r="79" spans="1:15" hidden="1" outlineLevel="1" x14ac:dyDescent="0.25">
      <c r="A79" s="149"/>
      <c r="B79" s="150"/>
      <c r="C79" s="218"/>
      <c r="D79" s="218"/>
      <c r="E79" s="152">
        <f>IFERROR(B79+ROUND((B79*$C$73), 2),"")</f>
        <v>0</v>
      </c>
      <c r="F79" s="152">
        <f>IF(D79&gt;0,E79/2,0)</f>
        <v>0</v>
      </c>
      <c r="G79" s="161">
        <f>IFERROR((C79*E79)+ROUNDUP((D79*F79),2),0)</f>
        <v>0</v>
      </c>
      <c r="K79" s="144"/>
      <c r="L79" s="144"/>
      <c r="M79" s="144"/>
      <c r="N79" s="144"/>
      <c r="O79" s="144"/>
    </row>
    <row r="80" spans="1:15" hidden="1" outlineLevel="2" x14ac:dyDescent="0.25">
      <c r="A80" s="149"/>
      <c r="B80" s="150"/>
      <c r="C80" s="218"/>
      <c r="D80" s="218"/>
      <c r="E80" s="152">
        <f t="shared" ref="E80:E85" si="6">IFERROR(B80+ROUND((B80*$C$73), 2),"")</f>
        <v>0</v>
      </c>
      <c r="F80" s="152">
        <f t="shared" ref="F80:F114" si="7">IF(D80&gt;0,E80/2,0)</f>
        <v>0</v>
      </c>
      <c r="G80" s="166">
        <f t="shared" ref="G80:G85" si="8">IFERROR((C80*E80)+ROUNDUP((D80*F80),2),0)</f>
        <v>0</v>
      </c>
      <c r="K80" s="144"/>
      <c r="L80" s="144"/>
      <c r="M80" s="144"/>
      <c r="N80" s="144"/>
      <c r="O80" s="144"/>
    </row>
    <row r="81" spans="1:15" hidden="1" outlineLevel="2" x14ac:dyDescent="0.25">
      <c r="A81" s="149"/>
      <c r="B81" s="150"/>
      <c r="C81" s="218"/>
      <c r="D81" s="218"/>
      <c r="E81" s="152">
        <f t="shared" si="6"/>
        <v>0</v>
      </c>
      <c r="F81" s="152">
        <f t="shared" si="7"/>
        <v>0</v>
      </c>
      <c r="G81" s="166">
        <f t="shared" si="8"/>
        <v>0</v>
      </c>
      <c r="K81" s="144"/>
      <c r="L81" s="144"/>
      <c r="M81" s="144"/>
      <c r="N81" s="144"/>
      <c r="O81" s="144"/>
    </row>
    <row r="82" spans="1:15" hidden="1" outlineLevel="2" x14ac:dyDescent="0.25">
      <c r="A82" s="149"/>
      <c r="B82" s="150"/>
      <c r="C82" s="218"/>
      <c r="D82" s="218"/>
      <c r="E82" s="152">
        <f t="shared" si="6"/>
        <v>0</v>
      </c>
      <c r="F82" s="152">
        <f t="shared" si="7"/>
        <v>0</v>
      </c>
      <c r="G82" s="166">
        <f t="shared" si="8"/>
        <v>0</v>
      </c>
      <c r="K82" s="144"/>
      <c r="L82" s="144"/>
      <c r="M82" s="144"/>
      <c r="N82" s="144"/>
      <c r="O82" s="144"/>
    </row>
    <row r="83" spans="1:15" hidden="1" outlineLevel="2" x14ac:dyDescent="0.25">
      <c r="A83" s="149"/>
      <c r="B83" s="150"/>
      <c r="C83" s="218"/>
      <c r="D83" s="218"/>
      <c r="E83" s="152">
        <f t="shared" si="6"/>
        <v>0</v>
      </c>
      <c r="F83" s="152">
        <f t="shared" si="7"/>
        <v>0</v>
      </c>
      <c r="G83" s="166">
        <f t="shared" si="8"/>
        <v>0</v>
      </c>
      <c r="K83" s="144"/>
      <c r="L83" s="144"/>
      <c r="M83" s="144"/>
      <c r="N83" s="144"/>
      <c r="O83" s="144"/>
    </row>
    <row r="84" spans="1:15" hidden="1" outlineLevel="2" x14ac:dyDescent="0.25">
      <c r="A84" s="149"/>
      <c r="B84" s="150"/>
      <c r="C84" s="218"/>
      <c r="D84" s="218"/>
      <c r="E84" s="152">
        <f t="shared" si="6"/>
        <v>0</v>
      </c>
      <c r="F84" s="152">
        <f t="shared" si="7"/>
        <v>0</v>
      </c>
      <c r="G84" s="166">
        <f t="shared" si="8"/>
        <v>0</v>
      </c>
      <c r="K84" s="144"/>
      <c r="L84" s="144"/>
      <c r="M84" s="144"/>
      <c r="N84" s="144"/>
      <c r="O84" s="144"/>
    </row>
    <row r="85" spans="1:15" hidden="1" outlineLevel="1" collapsed="1" x14ac:dyDescent="0.25">
      <c r="A85" s="149"/>
      <c r="B85" s="150"/>
      <c r="C85" s="218"/>
      <c r="D85" s="218"/>
      <c r="E85" s="152">
        <f t="shared" si="6"/>
        <v>0</v>
      </c>
      <c r="F85" s="152">
        <f t="shared" si="7"/>
        <v>0</v>
      </c>
      <c r="G85" s="161">
        <f t="shared" si="8"/>
        <v>0</v>
      </c>
      <c r="K85" s="144"/>
      <c r="L85" s="144"/>
      <c r="M85" s="144"/>
      <c r="N85" s="144"/>
      <c r="O85" s="144"/>
    </row>
    <row r="86" spans="1:15" hidden="1" outlineLevel="2" x14ac:dyDescent="0.25">
      <c r="A86" s="149"/>
      <c r="B86" s="150"/>
      <c r="C86" s="218"/>
      <c r="D86" s="218"/>
      <c r="E86" s="152">
        <f>IFERROR(B86+ROUND((B86*$C$73), 2),"")</f>
        <v>0</v>
      </c>
      <c r="F86" s="152">
        <f t="shared" si="7"/>
        <v>0</v>
      </c>
      <c r="G86" s="166">
        <f t="shared" ref="G86:G114" si="9">IFERROR((C86*E86)+ROUNDUP((D86*F86),2),0)</f>
        <v>0</v>
      </c>
      <c r="K86" s="144"/>
      <c r="L86" s="144"/>
      <c r="M86" s="144"/>
      <c r="N86" s="144"/>
      <c r="O86" s="144"/>
    </row>
    <row r="87" spans="1:15" hidden="1" outlineLevel="2" x14ac:dyDescent="0.25">
      <c r="A87" s="149"/>
      <c r="B87" s="150"/>
      <c r="C87" s="218"/>
      <c r="D87" s="218"/>
      <c r="E87" s="152">
        <f>IFERROR(B87+ROUND((B87*$C$73), 2),"")</f>
        <v>0</v>
      </c>
      <c r="F87" s="152">
        <f t="shared" si="7"/>
        <v>0</v>
      </c>
      <c r="G87" s="166">
        <f t="shared" si="9"/>
        <v>0</v>
      </c>
    </row>
    <row r="88" spans="1:15" hidden="1" outlineLevel="2" x14ac:dyDescent="0.25">
      <c r="A88" s="149"/>
      <c r="B88" s="150"/>
      <c r="C88" s="218"/>
      <c r="D88" s="218"/>
      <c r="E88" s="152">
        <f t="shared" ref="E88:E97" si="10">IFERROR(B88+ROUND((B88*$C$73), 2),"")</f>
        <v>0</v>
      </c>
      <c r="F88" s="152">
        <f t="shared" si="7"/>
        <v>0</v>
      </c>
      <c r="G88" s="166">
        <f t="shared" ref="G88:G97" si="11">IFERROR((C88*E88)+ROUNDUP((D88*F88),2),0)</f>
        <v>0</v>
      </c>
    </row>
    <row r="89" spans="1:15" hidden="1" outlineLevel="2" x14ac:dyDescent="0.25">
      <c r="A89" s="149"/>
      <c r="B89" s="150"/>
      <c r="C89" s="218"/>
      <c r="D89" s="218"/>
      <c r="E89" s="152">
        <f t="shared" si="10"/>
        <v>0</v>
      </c>
      <c r="F89" s="152">
        <f t="shared" si="7"/>
        <v>0</v>
      </c>
      <c r="G89" s="166">
        <f t="shared" si="11"/>
        <v>0</v>
      </c>
    </row>
    <row r="90" spans="1:15" hidden="1" outlineLevel="2" x14ac:dyDescent="0.25">
      <c r="A90" s="149"/>
      <c r="B90" s="150"/>
      <c r="C90" s="218"/>
      <c r="D90" s="218"/>
      <c r="E90" s="152">
        <f t="shared" si="10"/>
        <v>0</v>
      </c>
      <c r="F90" s="152">
        <f t="shared" si="7"/>
        <v>0</v>
      </c>
      <c r="G90" s="166">
        <f t="shared" si="11"/>
        <v>0</v>
      </c>
    </row>
    <row r="91" spans="1:15" hidden="1" outlineLevel="1" collapsed="1" x14ac:dyDescent="0.25">
      <c r="A91" s="149"/>
      <c r="B91" s="150"/>
      <c r="C91" s="218"/>
      <c r="D91" s="218"/>
      <c r="E91" s="152">
        <f t="shared" si="10"/>
        <v>0</v>
      </c>
      <c r="F91" s="152">
        <f t="shared" si="7"/>
        <v>0</v>
      </c>
      <c r="G91" s="161">
        <f t="shared" si="11"/>
        <v>0</v>
      </c>
    </row>
    <row r="92" spans="1:15" hidden="1" outlineLevel="2" x14ac:dyDescent="0.25">
      <c r="A92" s="149"/>
      <c r="B92" s="150"/>
      <c r="C92" s="218"/>
      <c r="D92" s="218"/>
      <c r="E92" s="152">
        <f t="shared" si="10"/>
        <v>0</v>
      </c>
      <c r="F92" s="152">
        <f t="shared" si="7"/>
        <v>0</v>
      </c>
      <c r="G92" s="166">
        <f t="shared" si="11"/>
        <v>0</v>
      </c>
    </row>
    <row r="93" spans="1:15" hidden="1" outlineLevel="2" x14ac:dyDescent="0.25">
      <c r="A93" s="149"/>
      <c r="B93" s="150"/>
      <c r="C93" s="218"/>
      <c r="D93" s="218"/>
      <c r="E93" s="152">
        <f t="shared" si="10"/>
        <v>0</v>
      </c>
      <c r="F93" s="152">
        <f t="shared" si="7"/>
        <v>0</v>
      </c>
      <c r="G93" s="166">
        <f t="shared" si="11"/>
        <v>0</v>
      </c>
    </row>
    <row r="94" spans="1:15" hidden="1" outlineLevel="2" x14ac:dyDescent="0.25">
      <c r="A94" s="149"/>
      <c r="B94" s="150"/>
      <c r="C94" s="218"/>
      <c r="D94" s="218"/>
      <c r="E94" s="152">
        <f t="shared" si="10"/>
        <v>0</v>
      </c>
      <c r="F94" s="152">
        <f t="shared" si="7"/>
        <v>0</v>
      </c>
      <c r="G94" s="166">
        <f t="shared" si="11"/>
        <v>0</v>
      </c>
    </row>
    <row r="95" spans="1:15" hidden="1" outlineLevel="2" x14ac:dyDescent="0.25">
      <c r="A95" s="149"/>
      <c r="B95" s="150"/>
      <c r="C95" s="218"/>
      <c r="D95" s="218"/>
      <c r="E95" s="152">
        <f t="shared" si="10"/>
        <v>0</v>
      </c>
      <c r="F95" s="152">
        <f t="shared" si="7"/>
        <v>0</v>
      </c>
      <c r="G95" s="166">
        <f t="shared" si="11"/>
        <v>0</v>
      </c>
    </row>
    <row r="96" spans="1:15" hidden="1" outlineLevel="2" x14ac:dyDescent="0.25">
      <c r="A96" s="149"/>
      <c r="B96" s="150"/>
      <c r="C96" s="218"/>
      <c r="D96" s="218"/>
      <c r="E96" s="152">
        <f t="shared" si="10"/>
        <v>0</v>
      </c>
      <c r="F96" s="152">
        <f t="shared" si="7"/>
        <v>0</v>
      </c>
      <c r="G96" s="166">
        <f t="shared" si="11"/>
        <v>0</v>
      </c>
    </row>
    <row r="97" spans="1:7" hidden="1" outlineLevel="1" collapsed="1" x14ac:dyDescent="0.25">
      <c r="A97" s="149"/>
      <c r="B97" s="150"/>
      <c r="C97" s="218"/>
      <c r="D97" s="218"/>
      <c r="E97" s="152">
        <f t="shared" si="10"/>
        <v>0</v>
      </c>
      <c r="F97" s="152">
        <f t="shared" si="7"/>
        <v>0</v>
      </c>
      <c r="G97" s="161">
        <f t="shared" si="11"/>
        <v>0</v>
      </c>
    </row>
    <row r="98" spans="1:7" hidden="1" outlineLevel="2" x14ac:dyDescent="0.25">
      <c r="A98" s="149"/>
      <c r="B98" s="150"/>
      <c r="C98" s="218"/>
      <c r="D98" s="218"/>
      <c r="E98" s="152">
        <f>IFERROR(B98+ROUND((B98*$C$73), 2),"")</f>
        <v>0</v>
      </c>
      <c r="F98" s="152">
        <f t="shared" si="7"/>
        <v>0</v>
      </c>
      <c r="G98" s="166">
        <f t="shared" si="9"/>
        <v>0</v>
      </c>
    </row>
    <row r="99" spans="1:7" hidden="1" outlineLevel="2" x14ac:dyDescent="0.25">
      <c r="A99" s="149"/>
      <c r="B99" s="150"/>
      <c r="C99" s="218"/>
      <c r="D99" s="218"/>
      <c r="E99" s="152">
        <f t="shared" ref="E99:E113" si="12">IFERROR(B99+ROUND((B99*$C$73), 2),"")</f>
        <v>0</v>
      </c>
      <c r="F99" s="152">
        <f t="shared" si="7"/>
        <v>0</v>
      </c>
      <c r="G99" s="166">
        <f t="shared" ref="G99:G113" si="13">IFERROR((C99*E99)+ROUNDUP((D99*F99),2),0)</f>
        <v>0</v>
      </c>
    </row>
    <row r="100" spans="1:7" hidden="1" outlineLevel="2" x14ac:dyDescent="0.25">
      <c r="A100" s="149"/>
      <c r="B100" s="150"/>
      <c r="C100" s="218"/>
      <c r="D100" s="218"/>
      <c r="E100" s="152">
        <f t="shared" si="12"/>
        <v>0</v>
      </c>
      <c r="F100" s="152">
        <f t="shared" si="7"/>
        <v>0</v>
      </c>
      <c r="G100" s="166">
        <f t="shared" si="13"/>
        <v>0</v>
      </c>
    </row>
    <row r="101" spans="1:7" hidden="1" outlineLevel="2" x14ac:dyDescent="0.25">
      <c r="A101" s="149"/>
      <c r="B101" s="150"/>
      <c r="C101" s="218"/>
      <c r="D101" s="218"/>
      <c r="E101" s="152">
        <f t="shared" si="12"/>
        <v>0</v>
      </c>
      <c r="F101" s="152">
        <f t="shared" si="7"/>
        <v>0</v>
      </c>
      <c r="G101" s="166">
        <f t="shared" si="13"/>
        <v>0</v>
      </c>
    </row>
    <row r="102" spans="1:7" hidden="1" outlineLevel="2" x14ac:dyDescent="0.25">
      <c r="A102" s="149"/>
      <c r="B102" s="150"/>
      <c r="C102" s="218"/>
      <c r="D102" s="218"/>
      <c r="E102" s="152">
        <f t="shared" si="12"/>
        <v>0</v>
      </c>
      <c r="F102" s="152">
        <f t="shared" si="7"/>
        <v>0</v>
      </c>
      <c r="G102" s="166">
        <f t="shared" si="13"/>
        <v>0</v>
      </c>
    </row>
    <row r="103" spans="1:7" hidden="1" outlineLevel="1" collapsed="1" x14ac:dyDescent="0.25">
      <c r="A103" s="149"/>
      <c r="B103" s="150"/>
      <c r="C103" s="218"/>
      <c r="D103" s="218"/>
      <c r="E103" s="152">
        <f t="shared" ref="E103:E112" si="14">IFERROR(B103+ROUND((B103*$C$73), 2),"")</f>
        <v>0</v>
      </c>
      <c r="F103" s="152">
        <f t="shared" si="7"/>
        <v>0</v>
      </c>
      <c r="G103" s="161">
        <f t="shared" ref="G103:G112" si="15">IFERROR((C103*E103)+ROUNDUP((D103*F103),2),0)</f>
        <v>0</v>
      </c>
    </row>
    <row r="104" spans="1:7" hidden="1" outlineLevel="2" x14ac:dyDescent="0.25">
      <c r="A104" s="149"/>
      <c r="B104" s="150"/>
      <c r="C104" s="218"/>
      <c r="D104" s="218"/>
      <c r="E104" s="152">
        <f t="shared" si="14"/>
        <v>0</v>
      </c>
      <c r="F104" s="152">
        <f t="shared" si="7"/>
        <v>0</v>
      </c>
      <c r="G104" s="166">
        <f t="shared" si="15"/>
        <v>0</v>
      </c>
    </row>
    <row r="105" spans="1:7" hidden="1" outlineLevel="2" x14ac:dyDescent="0.25">
      <c r="A105" s="149"/>
      <c r="B105" s="150"/>
      <c r="C105" s="218"/>
      <c r="D105" s="218"/>
      <c r="E105" s="152">
        <f t="shared" si="14"/>
        <v>0</v>
      </c>
      <c r="F105" s="152">
        <f t="shared" si="7"/>
        <v>0</v>
      </c>
      <c r="G105" s="166">
        <f t="shared" si="15"/>
        <v>0</v>
      </c>
    </row>
    <row r="106" spans="1:7" hidden="1" outlineLevel="2" x14ac:dyDescent="0.25">
      <c r="A106" s="149"/>
      <c r="B106" s="150"/>
      <c r="C106" s="218"/>
      <c r="D106" s="218"/>
      <c r="E106" s="152">
        <f t="shared" si="14"/>
        <v>0</v>
      </c>
      <c r="F106" s="152">
        <f t="shared" si="7"/>
        <v>0</v>
      </c>
      <c r="G106" s="166">
        <f t="shared" si="15"/>
        <v>0</v>
      </c>
    </row>
    <row r="107" spans="1:7" hidden="1" outlineLevel="2" x14ac:dyDescent="0.25">
      <c r="A107" s="149"/>
      <c r="B107" s="150"/>
      <c r="C107" s="218"/>
      <c r="D107" s="218"/>
      <c r="E107" s="152">
        <f t="shared" si="14"/>
        <v>0</v>
      </c>
      <c r="F107" s="152">
        <f t="shared" si="7"/>
        <v>0</v>
      </c>
      <c r="G107" s="166">
        <f t="shared" si="15"/>
        <v>0</v>
      </c>
    </row>
    <row r="108" spans="1:7" hidden="1" outlineLevel="2" x14ac:dyDescent="0.25">
      <c r="A108" s="149"/>
      <c r="B108" s="150"/>
      <c r="C108" s="218"/>
      <c r="D108" s="218"/>
      <c r="E108" s="152">
        <f t="shared" si="14"/>
        <v>0</v>
      </c>
      <c r="F108" s="152">
        <f t="shared" si="7"/>
        <v>0</v>
      </c>
      <c r="G108" s="166">
        <f t="shared" si="15"/>
        <v>0</v>
      </c>
    </row>
    <row r="109" spans="1:7" hidden="1" outlineLevel="1" collapsed="1" x14ac:dyDescent="0.25">
      <c r="A109" s="149"/>
      <c r="B109" s="150"/>
      <c r="C109" s="218"/>
      <c r="D109" s="218"/>
      <c r="E109" s="152">
        <f t="shared" si="14"/>
        <v>0</v>
      </c>
      <c r="F109" s="152">
        <f t="shared" si="7"/>
        <v>0</v>
      </c>
      <c r="G109" s="161">
        <f t="shared" si="15"/>
        <v>0</v>
      </c>
    </row>
    <row r="110" spans="1:7" hidden="1" outlineLevel="2" x14ac:dyDescent="0.25">
      <c r="A110" s="149"/>
      <c r="B110" s="150"/>
      <c r="C110" s="218"/>
      <c r="D110" s="218"/>
      <c r="E110" s="152">
        <f t="shared" si="14"/>
        <v>0</v>
      </c>
      <c r="F110" s="152">
        <f t="shared" si="7"/>
        <v>0</v>
      </c>
      <c r="G110" s="166">
        <f t="shared" si="15"/>
        <v>0</v>
      </c>
    </row>
    <row r="111" spans="1:7" hidden="1" outlineLevel="2" x14ac:dyDescent="0.25">
      <c r="A111" s="149"/>
      <c r="B111" s="150"/>
      <c r="C111" s="218"/>
      <c r="D111" s="218"/>
      <c r="E111" s="152">
        <f t="shared" si="14"/>
        <v>0</v>
      </c>
      <c r="F111" s="152">
        <f t="shared" si="7"/>
        <v>0</v>
      </c>
      <c r="G111" s="166">
        <f t="shared" si="15"/>
        <v>0</v>
      </c>
    </row>
    <row r="112" spans="1:7" hidden="1" outlineLevel="2" x14ac:dyDescent="0.25">
      <c r="A112" s="149"/>
      <c r="B112" s="150"/>
      <c r="C112" s="218"/>
      <c r="D112" s="218"/>
      <c r="E112" s="152">
        <f t="shared" si="14"/>
        <v>0</v>
      </c>
      <c r="F112" s="152">
        <f t="shared" si="7"/>
        <v>0</v>
      </c>
      <c r="G112" s="166">
        <f t="shared" si="15"/>
        <v>0</v>
      </c>
    </row>
    <row r="113" spans="1:8" hidden="1" outlineLevel="2" x14ac:dyDescent="0.25">
      <c r="A113" s="149"/>
      <c r="B113" s="150"/>
      <c r="C113" s="218"/>
      <c r="D113" s="218"/>
      <c r="E113" s="152">
        <f t="shared" si="12"/>
        <v>0</v>
      </c>
      <c r="F113" s="152">
        <f t="shared" si="7"/>
        <v>0</v>
      </c>
      <c r="G113" s="166">
        <f t="shared" si="13"/>
        <v>0</v>
      </c>
    </row>
    <row r="114" spans="1:8" hidden="1" outlineLevel="2" x14ac:dyDescent="0.25">
      <c r="A114" s="149"/>
      <c r="B114" s="150"/>
      <c r="C114" s="218"/>
      <c r="D114" s="218"/>
      <c r="E114" s="152">
        <f>IFERROR(B114+ROUND((B114*$C$73), 2),"")</f>
        <v>0</v>
      </c>
      <c r="F114" s="152">
        <f t="shared" si="7"/>
        <v>0</v>
      </c>
      <c r="G114" s="166">
        <f t="shared" si="9"/>
        <v>0</v>
      </c>
    </row>
    <row r="115" spans="1:8" ht="15.6" hidden="1" outlineLevel="1" collapsed="1" x14ac:dyDescent="0.3">
      <c r="A115" s="136" t="s">
        <v>0</v>
      </c>
      <c r="B115" s="132"/>
      <c r="C115" s="219">
        <f>SUM(C79:C114)</f>
        <v>0</v>
      </c>
      <c r="D115" s="219">
        <f>SUM(D79:D114)</f>
        <v>0</v>
      </c>
      <c r="E115" s="131"/>
      <c r="F115" s="131"/>
      <c r="G115" s="167">
        <f>SUM(G79:G114)</f>
        <v>0</v>
      </c>
    </row>
    <row r="116" spans="1:8" hidden="1" outlineLevel="1" x14ac:dyDescent="0.25">
      <c r="B116" s="220" t="s">
        <v>246</v>
      </c>
      <c r="C116" s="221"/>
      <c r="D116" s="221"/>
      <c r="E116" s="221"/>
      <c r="F116" s="221"/>
      <c r="G116" s="222"/>
      <c r="H116" s="65"/>
    </row>
    <row r="117" spans="1:8" hidden="1" outlineLevel="1" x14ac:dyDescent="0.25">
      <c r="B117" s="220" t="s">
        <v>263</v>
      </c>
      <c r="C117" s="221"/>
      <c r="D117" s="221"/>
      <c r="E117" s="221"/>
      <c r="F117" s="221"/>
      <c r="G117" s="222"/>
      <c r="H117" s="65"/>
    </row>
    <row r="118" spans="1:8" collapsed="1" x14ac:dyDescent="0.25">
      <c r="H118" s="65"/>
    </row>
    <row r="119" spans="1:8" x14ac:dyDescent="0.25">
      <c r="H119" s="65"/>
    </row>
    <row r="120" spans="1:8" x14ac:dyDescent="0.25">
      <c r="H120" s="65"/>
    </row>
    <row r="121" spans="1:8" x14ac:dyDescent="0.25">
      <c r="H121" s="65"/>
    </row>
    <row r="122" spans="1:8" x14ac:dyDescent="0.25">
      <c r="H122" s="65"/>
    </row>
    <row r="123" spans="1:8" x14ac:dyDescent="0.25">
      <c r="H123" s="65"/>
    </row>
    <row r="124" spans="1:8" x14ac:dyDescent="0.25">
      <c r="H124" s="65"/>
    </row>
    <row r="125" spans="1:8" x14ac:dyDescent="0.25">
      <c r="H125" s="65"/>
    </row>
    <row r="126" spans="1:8" x14ac:dyDescent="0.25">
      <c r="H126" s="65"/>
    </row>
    <row r="127" spans="1:8" x14ac:dyDescent="0.25">
      <c r="H127" s="65"/>
    </row>
    <row r="128" spans="1:8" x14ac:dyDescent="0.25">
      <c r="H128" s="65"/>
    </row>
    <row r="129" spans="8:8" x14ac:dyDescent="0.25">
      <c r="H129" s="65"/>
    </row>
    <row r="130" spans="8:8" x14ac:dyDescent="0.25">
      <c r="H130" s="65"/>
    </row>
    <row r="131" spans="8:8" x14ac:dyDescent="0.25">
      <c r="H131" s="65"/>
    </row>
    <row r="132" spans="8:8" x14ac:dyDescent="0.25">
      <c r="H132" s="65"/>
    </row>
    <row r="133" spans="8:8" x14ac:dyDescent="0.25">
      <c r="H133" s="65"/>
    </row>
    <row r="134" spans="8:8" x14ac:dyDescent="0.25">
      <c r="H134" s="65"/>
    </row>
    <row r="135" spans="8:8" x14ac:dyDescent="0.25">
      <c r="H135" s="65"/>
    </row>
    <row r="136" spans="8:8" x14ac:dyDescent="0.25">
      <c r="H136" s="65"/>
    </row>
    <row r="137" spans="8:8" x14ac:dyDescent="0.25">
      <c r="H137" s="65"/>
    </row>
    <row r="138" spans="8:8" x14ac:dyDescent="0.25">
      <c r="H138" s="65"/>
    </row>
    <row r="139" spans="8:8" x14ac:dyDescent="0.25">
      <c r="H139" s="65"/>
    </row>
    <row r="140" spans="8:8" x14ac:dyDescent="0.25">
      <c r="H140" s="65"/>
    </row>
    <row r="141" spans="8:8" x14ac:dyDescent="0.25">
      <c r="H141" s="65"/>
    </row>
    <row r="142" spans="8:8" x14ac:dyDescent="0.25">
      <c r="H142" s="65"/>
    </row>
    <row r="143" spans="8:8" x14ac:dyDescent="0.25">
      <c r="H143" s="65"/>
    </row>
    <row r="144" spans="8:8" x14ac:dyDescent="0.25">
      <c r="H144" s="65"/>
    </row>
    <row r="145" spans="8:8" x14ac:dyDescent="0.25">
      <c r="H145" s="65"/>
    </row>
    <row r="146" spans="8:8" x14ac:dyDescent="0.25">
      <c r="H146" s="65"/>
    </row>
    <row r="147" spans="8:8" x14ac:dyDescent="0.25">
      <c r="H147" s="65"/>
    </row>
    <row r="148" spans="8:8" x14ac:dyDescent="0.25">
      <c r="H148" s="65"/>
    </row>
    <row r="149" spans="8:8" x14ac:dyDescent="0.25">
      <c r="H149" s="65"/>
    </row>
    <row r="150" spans="8:8" x14ac:dyDescent="0.25">
      <c r="H150" s="65"/>
    </row>
    <row r="151" spans="8:8" x14ac:dyDescent="0.25">
      <c r="H151" s="65"/>
    </row>
    <row r="152" spans="8:8" x14ac:dyDescent="0.25">
      <c r="H152" s="65"/>
    </row>
    <row r="153" spans="8:8" x14ac:dyDescent="0.25">
      <c r="H153" s="65"/>
    </row>
    <row r="154" spans="8:8" x14ac:dyDescent="0.25">
      <c r="H154" s="65"/>
    </row>
    <row r="155" spans="8:8" x14ac:dyDescent="0.25">
      <c r="H155" s="65"/>
    </row>
    <row r="156" spans="8:8" x14ac:dyDescent="0.25">
      <c r="H156" s="65"/>
    </row>
    <row r="157" spans="8:8" x14ac:dyDescent="0.25">
      <c r="H157" s="65"/>
    </row>
    <row r="158" spans="8:8" x14ac:dyDescent="0.25">
      <c r="H158" s="65"/>
    </row>
    <row r="159" spans="8:8" x14ac:dyDescent="0.25">
      <c r="H159" s="65"/>
    </row>
    <row r="160" spans="8:8" x14ac:dyDescent="0.25">
      <c r="H160" s="65"/>
    </row>
    <row r="161" spans="8:8" x14ac:dyDescent="0.25">
      <c r="H161" s="65"/>
    </row>
    <row r="162" spans="8:8" x14ac:dyDescent="0.25">
      <c r="H162" s="65"/>
    </row>
    <row r="163" spans="8:8" x14ac:dyDescent="0.25">
      <c r="H163" s="65"/>
    </row>
    <row r="164" spans="8:8" x14ac:dyDescent="0.25">
      <c r="H164" s="65"/>
    </row>
    <row r="165" spans="8:8" x14ac:dyDescent="0.25">
      <c r="H165" s="65"/>
    </row>
    <row r="166" spans="8:8" x14ac:dyDescent="0.25">
      <c r="H166" s="65"/>
    </row>
    <row r="167" spans="8:8" x14ac:dyDescent="0.25">
      <c r="H167" s="65"/>
    </row>
    <row r="168" spans="8:8" x14ac:dyDescent="0.25">
      <c r="H168" s="65"/>
    </row>
    <row r="169" spans="8:8" x14ac:dyDescent="0.25">
      <c r="H169" s="65"/>
    </row>
    <row r="170" spans="8:8" x14ac:dyDescent="0.25">
      <c r="H170" s="65"/>
    </row>
    <row r="171" spans="8:8" x14ac:dyDescent="0.25">
      <c r="H171" s="65"/>
    </row>
    <row r="172" spans="8:8" x14ac:dyDescent="0.25">
      <c r="H172" s="65"/>
    </row>
    <row r="173" spans="8:8" x14ac:dyDescent="0.25">
      <c r="H173" s="65"/>
    </row>
    <row r="174" spans="8:8" x14ac:dyDescent="0.25">
      <c r="H174" s="65"/>
    </row>
    <row r="175" spans="8:8" x14ac:dyDescent="0.25">
      <c r="H175" s="65"/>
    </row>
    <row r="176" spans="8:8" x14ac:dyDescent="0.25">
      <c r="H176" s="65"/>
    </row>
    <row r="177" spans="8:8" x14ac:dyDescent="0.25">
      <c r="H177" s="65"/>
    </row>
    <row r="178" spans="8:8" x14ac:dyDescent="0.25">
      <c r="H178" s="65"/>
    </row>
    <row r="179" spans="8:8" x14ac:dyDescent="0.25">
      <c r="H179" s="65"/>
    </row>
    <row r="180" spans="8:8" x14ac:dyDescent="0.25">
      <c r="H180" s="65"/>
    </row>
    <row r="181" spans="8:8" x14ac:dyDescent="0.25">
      <c r="H181" s="65"/>
    </row>
    <row r="182" spans="8:8" x14ac:dyDescent="0.25">
      <c r="H182" s="65"/>
    </row>
    <row r="183" spans="8:8" x14ac:dyDescent="0.25">
      <c r="H183" s="65"/>
    </row>
    <row r="184" spans="8:8" x14ac:dyDescent="0.25">
      <c r="H184" s="65"/>
    </row>
    <row r="185" spans="8:8" x14ac:dyDescent="0.25">
      <c r="H185" s="65"/>
    </row>
    <row r="186" spans="8:8" x14ac:dyDescent="0.25">
      <c r="H186" s="65"/>
    </row>
  </sheetData>
  <sheetProtection algorithmName="SHA-512" hashValue="/Ke0ddQVHGR4bmMEpu8M42bXXM5LKZjvhYGAGOxvaisAXgimKOlh4ifoCIeE1eE+Y+cZhnAJqIVBZMhbcwALnw==" saltValue="Sdfb0Wmqx/pDa7gA4+kuYg==" spinCount="100000" sheet="1" objects="1" scenarios="1" formatCells="0" formatRows="0"/>
  <mergeCells count="40">
    <mergeCell ref="D20:G20"/>
    <mergeCell ref="D21:G21"/>
    <mergeCell ref="D22:G22"/>
    <mergeCell ref="D23:G23"/>
    <mergeCell ref="D15:G15"/>
    <mergeCell ref="D16:G16"/>
    <mergeCell ref="D17:G17"/>
    <mergeCell ref="D18:G18"/>
    <mergeCell ref="D19:G19"/>
    <mergeCell ref="D13:G13"/>
    <mergeCell ref="D14:G14"/>
    <mergeCell ref="B3:C3"/>
    <mergeCell ref="A1:G1"/>
    <mergeCell ref="A2:G2"/>
    <mergeCell ref="B6:C6"/>
    <mergeCell ref="B7:C7"/>
    <mergeCell ref="B8:C8"/>
    <mergeCell ref="B9:C9"/>
    <mergeCell ref="B4:C4"/>
    <mergeCell ref="B5:C5"/>
    <mergeCell ref="D8:G8"/>
    <mergeCell ref="D9:G9"/>
    <mergeCell ref="D10:G10"/>
    <mergeCell ref="D11:G11"/>
    <mergeCell ref="D12:G12"/>
    <mergeCell ref="D3:G3"/>
    <mergeCell ref="D4:G4"/>
    <mergeCell ref="D5:G5"/>
    <mergeCell ref="D6:G6"/>
    <mergeCell ref="D7:G7"/>
    <mergeCell ref="B116:G116"/>
    <mergeCell ref="B117:G117"/>
    <mergeCell ref="D73:G74"/>
    <mergeCell ref="D75:G75"/>
    <mergeCell ref="D24:G24"/>
    <mergeCell ref="D68:G68"/>
    <mergeCell ref="D69:G69"/>
    <mergeCell ref="D72:G72"/>
    <mergeCell ref="D70:G70"/>
    <mergeCell ref="D71:G71"/>
  </mergeCells>
  <conditionalFormatting sqref="A28:D63">
    <cfRule type="containsBlanks" dxfId="34" priority="1">
      <formula>LEN(TRIM(A28))=0</formula>
    </cfRule>
  </conditionalFormatting>
  <conditionalFormatting sqref="A79:D114">
    <cfRule type="containsBlanks" dxfId="33" priority="15">
      <formula>LEN(TRIM(A79))=0</formula>
    </cfRule>
  </conditionalFormatting>
  <conditionalFormatting sqref="B11">
    <cfRule type="containsBlanks" dxfId="32" priority="11">
      <formula>LEN(TRIM(B11))=0</formula>
    </cfRule>
    <cfRule type="containsBlanks" priority="12">
      <formula>LEN(TRIM(B11))=0</formula>
    </cfRule>
  </conditionalFormatting>
  <conditionalFormatting sqref="B21">
    <cfRule type="containsBlanks" dxfId="31" priority="9">
      <formula>LEN(TRIM(B21))=0</formula>
    </cfRule>
    <cfRule type="containsBlanks" priority="10">
      <formula>LEN(TRIM(B21))=0</formula>
    </cfRule>
  </conditionalFormatting>
  <conditionalFormatting sqref="B3:C7">
    <cfRule type="containsBlanks" dxfId="30" priority="14">
      <formula>LEN(TRIM(B3))=0</formula>
    </cfRule>
  </conditionalFormatting>
  <conditionalFormatting sqref="B9:C9">
    <cfRule type="cellIs" dxfId="29" priority="3" operator="lessThan">
      <formula>1</formula>
    </cfRule>
  </conditionalFormatting>
  <conditionalFormatting sqref="C69:C70">
    <cfRule type="containsBlanks" dxfId="28" priority="7">
      <formula>LEN(TRIM(C69))=0</formula>
    </cfRule>
  </conditionalFormatting>
  <dataValidations disablePrompts="1" count="1">
    <dataValidation type="list" allowBlank="1" showInputMessage="1" showErrorMessage="1" sqref="C70" xr:uid="{4FD04C04-D578-4248-B35B-533FC3DA54B6}">
      <formula1>$M$70:$M$74</formula1>
    </dataValidation>
  </dataValidations>
  <printOptions horizontalCentered="1" gridLines="1"/>
  <pageMargins left="0.25" right="0.25" top="0.25" bottom="0.25" header="0.3" footer="0.3"/>
  <pageSetup scale="66"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16"/>
  <sheetViews>
    <sheetView zoomScale="70" zoomScaleNormal="70" workbookViewId="0">
      <selection activeCell="C13" sqref="C13"/>
    </sheetView>
  </sheetViews>
  <sheetFormatPr defaultColWidth="5.5546875" defaultRowHeight="15" x14ac:dyDescent="0.25"/>
  <cols>
    <col min="1" max="1" width="18.44140625" style="4" customWidth="1"/>
    <col min="2" max="5" width="18.6640625" style="4" customWidth="1"/>
    <col min="6" max="6" width="2.6640625" style="4" customWidth="1"/>
    <col min="7" max="7" width="19.33203125" style="4" customWidth="1"/>
    <col min="8" max="8" width="2.6640625" style="4" customWidth="1"/>
    <col min="9" max="9" width="15.6640625" style="4" customWidth="1"/>
    <col min="10" max="10" width="11.5546875" style="4" customWidth="1"/>
    <col min="11" max="22" width="11.6640625" style="4" customWidth="1"/>
    <col min="23" max="16384" width="5.5546875" style="4"/>
  </cols>
  <sheetData>
    <row r="1" spans="1:22" ht="16.95" customHeight="1" x14ac:dyDescent="0.3">
      <c r="A1" s="252" t="s">
        <v>302</v>
      </c>
      <c r="B1" s="253"/>
      <c r="C1" s="253"/>
      <c r="D1" s="253"/>
      <c r="E1" s="253"/>
      <c r="F1" s="253"/>
      <c r="G1" s="253"/>
      <c r="H1" s="253"/>
      <c r="I1" s="253"/>
      <c r="J1" s="253"/>
      <c r="K1" s="253"/>
      <c r="L1" s="253"/>
      <c r="M1" s="253"/>
      <c r="N1" s="254"/>
      <c r="O1" s="1"/>
      <c r="P1" s="1"/>
      <c r="Q1" s="2"/>
      <c r="R1" s="1"/>
      <c r="S1" s="3"/>
      <c r="T1" s="3"/>
      <c r="U1" s="3"/>
      <c r="V1" s="3"/>
    </row>
    <row r="2" spans="1:22" ht="15.6" x14ac:dyDescent="0.3">
      <c r="A2" s="314" t="s">
        <v>7</v>
      </c>
      <c r="B2" s="315"/>
      <c r="C2" s="315"/>
      <c r="D2" s="315"/>
      <c r="E2" s="315"/>
      <c r="F2" s="315"/>
      <c r="G2" s="315"/>
      <c r="H2" s="315"/>
      <c r="I2" s="315"/>
      <c r="J2" s="315"/>
      <c r="K2" s="315"/>
      <c r="L2" s="315"/>
      <c r="M2" s="315"/>
      <c r="N2" s="316"/>
      <c r="O2" s="1"/>
      <c r="P2" s="1"/>
      <c r="Q2" s="2"/>
      <c r="R2" s="1"/>
      <c r="S2" s="3"/>
      <c r="T2" s="3"/>
      <c r="U2" s="3"/>
      <c r="V2" s="3"/>
    </row>
    <row r="3" spans="1:22" ht="186.6" customHeight="1" x14ac:dyDescent="0.3">
      <c r="A3" s="317" t="s">
        <v>308</v>
      </c>
      <c r="B3" s="318"/>
      <c r="C3" s="318"/>
      <c r="D3" s="318"/>
      <c r="E3" s="318"/>
      <c r="F3" s="318"/>
      <c r="G3" s="318"/>
      <c r="H3" s="318"/>
      <c r="I3" s="318"/>
      <c r="J3" s="318"/>
      <c r="K3" s="318"/>
      <c r="L3" s="318"/>
      <c r="M3" s="318"/>
      <c r="N3" s="318"/>
      <c r="O3" s="318"/>
      <c r="P3" s="318"/>
      <c r="Q3" s="318"/>
      <c r="R3" s="319"/>
      <c r="S3" s="3"/>
      <c r="T3" s="3"/>
      <c r="U3" s="3"/>
      <c r="V3" s="3"/>
    </row>
    <row r="4" spans="1:22" ht="15" customHeight="1" x14ac:dyDescent="0.3">
      <c r="A4" s="6" t="s">
        <v>299</v>
      </c>
      <c r="B4" s="325">
        <f>'Consolidated Summary'!B3:C3</f>
        <v>0</v>
      </c>
      <c r="C4" s="326"/>
      <c r="D4" s="326"/>
      <c r="E4" s="292" t="s">
        <v>190</v>
      </c>
      <c r="F4" s="293"/>
      <c r="G4" s="293"/>
      <c r="H4" s="293"/>
      <c r="I4" s="293"/>
      <c r="J4" s="293"/>
      <c r="K4" s="294"/>
      <c r="L4" s="31"/>
      <c r="M4" s="31"/>
      <c r="N4" s="31"/>
      <c r="O4" s="31"/>
      <c r="P4" s="31"/>
      <c r="Q4" s="31"/>
      <c r="R4" s="31"/>
      <c r="S4" s="31"/>
      <c r="T4" s="31"/>
      <c r="U4" s="31"/>
      <c r="V4" s="31"/>
    </row>
    <row r="5" spans="1:22" ht="15" customHeight="1" x14ac:dyDescent="0.3">
      <c r="A5" s="5" t="s">
        <v>41</v>
      </c>
      <c r="B5" s="320">
        <f>'Consolidated Summary'!B4:C4</f>
        <v>0</v>
      </c>
      <c r="C5" s="321"/>
      <c r="D5" s="322"/>
      <c r="E5" s="292" t="s">
        <v>190</v>
      </c>
      <c r="F5" s="293"/>
      <c r="G5" s="293"/>
      <c r="H5" s="293"/>
      <c r="I5" s="293"/>
      <c r="J5" s="293"/>
      <c r="K5" s="294"/>
      <c r="L5" s="64"/>
      <c r="M5" s="64"/>
      <c r="N5" s="64"/>
      <c r="O5" s="64"/>
      <c r="P5" s="64"/>
      <c r="Q5" s="64"/>
      <c r="R5" s="64"/>
      <c r="S5" s="64"/>
      <c r="T5" s="64"/>
      <c r="U5" s="64"/>
      <c r="V5" s="64"/>
    </row>
    <row r="6" spans="1:22" ht="32.25" customHeight="1" x14ac:dyDescent="0.3">
      <c r="A6" s="6" t="s">
        <v>42</v>
      </c>
      <c r="B6" s="292">
        <f>'Consolidated Summary'!B5:C5</f>
        <v>0</v>
      </c>
      <c r="C6" s="323"/>
      <c r="D6" s="324"/>
      <c r="E6" s="292" t="s">
        <v>190</v>
      </c>
      <c r="F6" s="293"/>
      <c r="G6" s="293"/>
      <c r="H6" s="293"/>
      <c r="I6" s="293"/>
      <c r="J6" s="293"/>
      <c r="K6" s="294"/>
      <c r="L6" s="64"/>
      <c r="M6" s="64"/>
      <c r="N6" s="64"/>
      <c r="O6" s="64"/>
      <c r="P6" s="64"/>
      <c r="Q6" s="64"/>
      <c r="R6" s="64"/>
      <c r="S6" s="64"/>
      <c r="T6" s="64"/>
      <c r="U6" s="64"/>
      <c r="V6" s="64"/>
    </row>
    <row r="7" spans="1:22" ht="31.5" customHeight="1" x14ac:dyDescent="0.3">
      <c r="A7" s="68" t="s">
        <v>141</v>
      </c>
      <c r="B7" s="283">
        <f>YEAR('Consolidated Summary'!B7)</f>
        <v>1900</v>
      </c>
      <c r="C7" s="283"/>
      <c r="D7" s="284" t="s">
        <v>274</v>
      </c>
      <c r="E7" s="285"/>
      <c r="F7" s="285"/>
      <c r="G7" s="285"/>
      <c r="H7" s="285"/>
      <c r="I7" s="285"/>
      <c r="J7" s="285"/>
      <c r="K7" s="285"/>
      <c r="L7" s="77"/>
      <c r="M7" s="64"/>
      <c r="N7" s="64"/>
      <c r="O7" s="64"/>
      <c r="P7" s="64"/>
      <c r="Q7" s="64"/>
      <c r="R7" s="64"/>
      <c r="S7" s="64"/>
      <c r="T7" s="64"/>
      <c r="U7" s="64"/>
      <c r="V7" s="64"/>
    </row>
    <row r="8" spans="1:22" ht="30" customHeight="1" x14ac:dyDescent="0.3">
      <c r="A8" s="307" t="s">
        <v>23</v>
      </c>
      <c r="B8" s="69" t="s">
        <v>6</v>
      </c>
      <c r="C8" s="168"/>
      <c r="D8" s="301" t="s">
        <v>191</v>
      </c>
      <c r="E8" s="302"/>
      <c r="F8" s="302"/>
      <c r="G8" s="302"/>
      <c r="H8" s="302"/>
      <c r="I8" s="302"/>
      <c r="J8" s="302"/>
      <c r="K8" s="303"/>
      <c r="L8" s="1"/>
      <c r="M8" s="1"/>
      <c r="N8" s="1"/>
      <c r="O8" s="1"/>
      <c r="P8" s="1"/>
      <c r="Q8" s="8"/>
      <c r="R8" s="1"/>
      <c r="S8" s="1"/>
      <c r="T8" s="1"/>
      <c r="U8" s="1"/>
      <c r="V8" s="1"/>
    </row>
    <row r="9" spans="1:22" s="9" customFormat="1" ht="30" customHeight="1" x14ac:dyDescent="0.3">
      <c r="A9" s="308"/>
      <c r="B9" s="69" t="s">
        <v>152</v>
      </c>
      <c r="C9" s="169"/>
      <c r="D9" s="301" t="s">
        <v>192</v>
      </c>
      <c r="E9" s="302"/>
      <c r="F9" s="302"/>
      <c r="G9" s="302"/>
      <c r="H9" s="302"/>
      <c r="I9" s="302"/>
      <c r="J9" s="302"/>
      <c r="K9" s="303"/>
      <c r="L9" s="310" t="s">
        <v>312</v>
      </c>
      <c r="M9" s="311"/>
      <c r="N9" s="312"/>
      <c r="O9" s="312"/>
      <c r="P9" s="312"/>
      <c r="Q9" s="312"/>
      <c r="R9" s="312"/>
      <c r="S9" s="312"/>
      <c r="T9" s="312"/>
      <c r="U9" s="312"/>
      <c r="V9" s="313"/>
    </row>
    <row r="10" spans="1:22" ht="31.2" x14ac:dyDescent="0.25">
      <c r="A10" s="309"/>
      <c r="B10" s="118" t="s">
        <v>194</v>
      </c>
      <c r="C10" s="78">
        <f>IFERROR(C9/C8,0)</f>
        <v>0</v>
      </c>
      <c r="D10" s="286" t="s">
        <v>193</v>
      </c>
      <c r="E10" s="287"/>
      <c r="F10" s="287"/>
      <c r="G10" s="287"/>
      <c r="H10" s="287"/>
      <c r="I10" s="287"/>
      <c r="J10" s="287"/>
      <c r="K10" s="288"/>
      <c r="L10" s="3"/>
      <c r="M10" s="3"/>
      <c r="N10" s="3"/>
      <c r="O10" s="3"/>
      <c r="P10" s="3"/>
      <c r="Q10" s="2"/>
      <c r="R10" s="3"/>
      <c r="S10" s="3"/>
      <c r="T10" s="3"/>
      <c r="U10" s="3"/>
      <c r="V10" s="3"/>
    </row>
    <row r="11" spans="1:22" ht="30" customHeight="1" x14ac:dyDescent="0.25">
      <c r="A11" s="298" t="s">
        <v>4</v>
      </c>
      <c r="B11" s="301" t="s">
        <v>195</v>
      </c>
      <c r="C11" s="302"/>
      <c r="D11" s="302"/>
      <c r="E11" s="302"/>
      <c r="F11" s="302"/>
      <c r="G11" s="302"/>
      <c r="H11" s="302"/>
      <c r="I11" s="302"/>
      <c r="J11" s="302"/>
      <c r="K11" s="303"/>
      <c r="L11" s="3"/>
      <c r="M11" s="3"/>
      <c r="N11" s="3"/>
      <c r="O11" s="3"/>
      <c r="P11" s="3"/>
      <c r="Q11" s="2"/>
      <c r="R11" s="3"/>
      <c r="S11" s="3"/>
      <c r="T11" s="3"/>
      <c r="U11" s="3"/>
      <c r="V11" s="3"/>
    </row>
    <row r="12" spans="1:22" s="9" customFormat="1" ht="15.6" x14ac:dyDescent="0.3">
      <c r="A12" s="299"/>
      <c r="B12" s="5" t="s">
        <v>153</v>
      </c>
      <c r="C12" s="153"/>
      <c r="D12" s="292" t="s">
        <v>196</v>
      </c>
      <c r="E12" s="293"/>
      <c r="F12" s="293"/>
      <c r="G12" s="293"/>
      <c r="H12" s="293"/>
      <c r="I12" s="293"/>
      <c r="J12" s="293"/>
      <c r="K12" s="294"/>
      <c r="L12" s="1"/>
      <c r="M12" s="1"/>
      <c r="N12" s="1"/>
      <c r="O12" s="1"/>
      <c r="P12" s="1"/>
      <c r="Q12" s="8"/>
      <c r="R12" s="1"/>
      <c r="S12" s="1"/>
      <c r="T12" s="1"/>
      <c r="U12" s="1"/>
      <c r="V12" s="1"/>
    </row>
    <row r="13" spans="1:22" ht="31.5" customHeight="1" thickBot="1" x14ac:dyDescent="0.35">
      <c r="A13" s="300"/>
      <c r="B13" s="6" t="s">
        <v>24</v>
      </c>
      <c r="C13" s="96"/>
      <c r="D13" s="295" t="s">
        <v>197</v>
      </c>
      <c r="E13" s="296"/>
      <c r="F13" s="296"/>
      <c r="G13" s="296"/>
      <c r="H13" s="296"/>
      <c r="I13" s="296"/>
      <c r="J13" s="296"/>
      <c r="K13" s="297"/>
      <c r="L13" s="3"/>
      <c r="M13" s="3"/>
      <c r="N13" s="3"/>
      <c r="O13" s="3"/>
      <c r="P13" s="3"/>
      <c r="Q13" s="2"/>
      <c r="R13" s="3"/>
      <c r="S13" s="3"/>
      <c r="T13" s="3"/>
      <c r="U13" s="3"/>
      <c r="V13" s="3"/>
    </row>
    <row r="14" spans="1:22" ht="16.2" thickBot="1" x14ac:dyDescent="0.35">
      <c r="A14" s="289" t="s">
        <v>198</v>
      </c>
      <c r="B14" s="290"/>
      <c r="C14" s="291"/>
      <c r="D14" s="12"/>
      <c r="E14" s="12"/>
      <c r="F14" s="3"/>
      <c r="G14" s="13"/>
      <c r="H14" s="14"/>
      <c r="I14" s="304" t="s">
        <v>20</v>
      </c>
      <c r="J14" s="305"/>
      <c r="K14" s="305"/>
      <c r="L14" s="305"/>
      <c r="M14" s="305"/>
      <c r="N14" s="305"/>
      <c r="O14" s="305"/>
      <c r="P14" s="305"/>
      <c r="Q14" s="305"/>
      <c r="R14" s="305"/>
      <c r="S14" s="305"/>
      <c r="T14" s="305"/>
      <c r="U14" s="305"/>
      <c r="V14" s="306"/>
    </row>
    <row r="15" spans="1:22" s="9" customFormat="1" ht="46.8" x14ac:dyDescent="0.3">
      <c r="A15" s="15" t="s">
        <v>5</v>
      </c>
      <c r="B15" s="16" t="s">
        <v>3</v>
      </c>
      <c r="C15" s="61" t="s">
        <v>1</v>
      </c>
      <c r="D15" s="119" t="s">
        <v>2</v>
      </c>
      <c r="E15" s="17" t="s">
        <v>22</v>
      </c>
      <c r="F15" s="18"/>
      <c r="G15" s="19" t="s">
        <v>21</v>
      </c>
      <c r="H15" s="18"/>
      <c r="I15" s="15" t="s">
        <v>5</v>
      </c>
      <c r="J15" s="39" t="s">
        <v>3</v>
      </c>
      <c r="K15" s="200" t="s">
        <v>8</v>
      </c>
      <c r="L15" s="16" t="s">
        <v>12</v>
      </c>
      <c r="M15" s="16" t="s">
        <v>13</v>
      </c>
      <c r="N15" s="16" t="s">
        <v>14</v>
      </c>
      <c r="O15" s="16" t="s">
        <v>15</v>
      </c>
      <c r="P15" s="16" t="s">
        <v>16</v>
      </c>
      <c r="Q15" s="16" t="s">
        <v>17</v>
      </c>
      <c r="R15" s="16" t="s">
        <v>18</v>
      </c>
      <c r="S15" s="16" t="s">
        <v>19</v>
      </c>
      <c r="T15" s="16" t="s">
        <v>9</v>
      </c>
      <c r="U15" s="16" t="s">
        <v>10</v>
      </c>
      <c r="V15" s="201" t="s">
        <v>11</v>
      </c>
    </row>
    <row r="16" spans="1:22" x14ac:dyDescent="0.25">
      <c r="A16" s="20">
        <v>1</v>
      </c>
      <c r="B16" s="21">
        <f>C12</f>
        <v>0</v>
      </c>
      <c r="C16" s="170">
        <f>IFERROR($C$9*G16,0)</f>
        <v>0</v>
      </c>
      <c r="D16" s="171">
        <f>C16</f>
        <v>0</v>
      </c>
      <c r="E16" s="172">
        <f>$C$9-C16</f>
        <v>0</v>
      </c>
      <c r="F16" s="22"/>
      <c r="G16" s="23" t="str">
        <f>IF($C$13=1, K16, IF($C$13=2, L16, IF($C$13=3, M16, IF($C$13=4, N16, IF($C$13=5, O16, IF($C$13=6, P16, IF($C$13=7, Q16, IF($C$13=8, R16, IF($C$13=9, S16, IF($C$13=10, T16, IF($C$13=11, U16, IF($C$13=12, V16, "No Month"))))))))))))</f>
        <v>No Month</v>
      </c>
      <c r="H16" s="24"/>
      <c r="I16" s="20">
        <v>1</v>
      </c>
      <c r="J16" s="40">
        <f>B16</f>
        <v>0</v>
      </c>
      <c r="K16" s="25">
        <v>2.461E-2</v>
      </c>
      <c r="L16" s="26">
        <v>2.247E-2</v>
      </c>
      <c r="M16" s="26">
        <v>2.0330000000000001E-2</v>
      </c>
      <c r="N16" s="26">
        <v>1.8190000000000001E-2</v>
      </c>
      <c r="O16" s="26">
        <v>1.6049999999999998E-2</v>
      </c>
      <c r="P16" s="26">
        <v>1.391E-2</v>
      </c>
      <c r="Q16" s="26">
        <v>1.1769999999999999E-2</v>
      </c>
      <c r="R16" s="26">
        <v>9.6299999999999997E-3</v>
      </c>
      <c r="S16" s="26">
        <v>7.4900000000000001E-3</v>
      </c>
      <c r="T16" s="26">
        <v>5.3499999999999997E-3</v>
      </c>
      <c r="U16" s="26">
        <v>3.2100000000000002E-3</v>
      </c>
      <c r="V16" s="27">
        <v>1.07E-3</v>
      </c>
    </row>
    <row r="17" spans="1:22" x14ac:dyDescent="0.25">
      <c r="A17" s="20">
        <v>2</v>
      </c>
      <c r="B17" s="21">
        <f>B16+1</f>
        <v>1</v>
      </c>
      <c r="C17" s="170">
        <f t="shared" ref="C17:C54" si="0">IFERROR($C$9*G17,0)</f>
        <v>0</v>
      </c>
      <c r="D17" s="171">
        <f t="shared" ref="D17:D55" si="1">D16+C17</f>
        <v>0</v>
      </c>
      <c r="E17" s="172">
        <f t="shared" ref="E17:E55" si="2">E16-C17</f>
        <v>0</v>
      </c>
      <c r="F17" s="22"/>
      <c r="G17" s="23" t="str">
        <f t="shared" ref="G17:G55" si="3">IF($C$13=1, K17, IF($C$13=2, L17, IF($C$13=3, M17, IF($C$13=4, N17, IF($C$13=5, O17, IF($C$13=6, P17, IF($C$13=7, Q17, IF($C$13=8, R17, IF($C$13=9, S17, IF($C$13=10, T17, IF($C$13=11, U17, IF($C$13=12, V17, "No Month"))))))))))))</f>
        <v>No Month</v>
      </c>
      <c r="H17" s="24"/>
      <c r="I17" s="20">
        <v>2</v>
      </c>
      <c r="J17" s="40">
        <f t="shared" ref="J17:J55" si="4">B17</f>
        <v>1</v>
      </c>
      <c r="K17" s="28">
        <v>2.564E-2</v>
      </c>
      <c r="L17" s="29">
        <v>2.564E-2</v>
      </c>
      <c r="M17" s="29">
        <v>2.564E-2</v>
      </c>
      <c r="N17" s="29">
        <v>2.564E-2</v>
      </c>
      <c r="O17" s="29">
        <v>2.564E-2</v>
      </c>
      <c r="P17" s="29">
        <v>2.564E-2</v>
      </c>
      <c r="Q17" s="29">
        <v>2.564E-2</v>
      </c>
      <c r="R17" s="29">
        <v>2.564E-2</v>
      </c>
      <c r="S17" s="29">
        <v>2.564E-2</v>
      </c>
      <c r="T17" s="29">
        <v>2.564E-2</v>
      </c>
      <c r="U17" s="29">
        <v>2.564E-2</v>
      </c>
      <c r="V17" s="30">
        <v>2.564E-2</v>
      </c>
    </row>
    <row r="18" spans="1:22" x14ac:dyDescent="0.25">
      <c r="A18" s="20">
        <v>3</v>
      </c>
      <c r="B18" s="21">
        <f t="shared" ref="B18:B55" si="5">B17+1</f>
        <v>2</v>
      </c>
      <c r="C18" s="170">
        <f t="shared" si="0"/>
        <v>0</v>
      </c>
      <c r="D18" s="171">
        <f t="shared" si="1"/>
        <v>0</v>
      </c>
      <c r="E18" s="172">
        <f t="shared" si="2"/>
        <v>0</v>
      </c>
      <c r="F18" s="22"/>
      <c r="G18" s="23" t="str">
        <f t="shared" si="3"/>
        <v>No Month</v>
      </c>
      <c r="H18" s="24"/>
      <c r="I18" s="20">
        <v>3</v>
      </c>
      <c r="J18" s="40">
        <f t="shared" si="4"/>
        <v>2</v>
      </c>
      <c r="K18" s="28">
        <v>2.564E-2</v>
      </c>
      <c r="L18" s="29">
        <v>2.564E-2</v>
      </c>
      <c r="M18" s="29">
        <v>2.564E-2</v>
      </c>
      <c r="N18" s="29">
        <v>2.564E-2</v>
      </c>
      <c r="O18" s="29">
        <v>2.564E-2</v>
      </c>
      <c r="P18" s="29">
        <v>2.564E-2</v>
      </c>
      <c r="Q18" s="29">
        <v>2.564E-2</v>
      </c>
      <c r="R18" s="29">
        <v>2.564E-2</v>
      </c>
      <c r="S18" s="29">
        <v>2.564E-2</v>
      </c>
      <c r="T18" s="29">
        <v>2.564E-2</v>
      </c>
      <c r="U18" s="29">
        <v>2.564E-2</v>
      </c>
      <c r="V18" s="30">
        <v>2.564E-2</v>
      </c>
    </row>
    <row r="19" spans="1:22" x14ac:dyDescent="0.25">
      <c r="A19" s="20">
        <v>4</v>
      </c>
      <c r="B19" s="21">
        <f t="shared" si="5"/>
        <v>3</v>
      </c>
      <c r="C19" s="170">
        <f t="shared" si="0"/>
        <v>0</v>
      </c>
      <c r="D19" s="171">
        <f t="shared" si="1"/>
        <v>0</v>
      </c>
      <c r="E19" s="172">
        <f t="shared" si="2"/>
        <v>0</v>
      </c>
      <c r="F19" s="22"/>
      <c r="G19" s="23" t="str">
        <f t="shared" si="3"/>
        <v>No Month</v>
      </c>
      <c r="H19" s="24"/>
      <c r="I19" s="20">
        <v>4</v>
      </c>
      <c r="J19" s="40">
        <f t="shared" si="4"/>
        <v>3</v>
      </c>
      <c r="K19" s="28">
        <v>2.564E-2</v>
      </c>
      <c r="L19" s="29">
        <v>2.564E-2</v>
      </c>
      <c r="M19" s="29">
        <v>2.564E-2</v>
      </c>
      <c r="N19" s="29">
        <v>2.564E-2</v>
      </c>
      <c r="O19" s="29">
        <v>2.564E-2</v>
      </c>
      <c r="P19" s="29">
        <v>2.564E-2</v>
      </c>
      <c r="Q19" s="29">
        <v>2.564E-2</v>
      </c>
      <c r="R19" s="29">
        <v>2.564E-2</v>
      </c>
      <c r="S19" s="29">
        <v>2.564E-2</v>
      </c>
      <c r="T19" s="29">
        <v>2.564E-2</v>
      </c>
      <c r="U19" s="29">
        <v>2.564E-2</v>
      </c>
      <c r="V19" s="30">
        <v>2.564E-2</v>
      </c>
    </row>
    <row r="20" spans="1:22" x14ac:dyDescent="0.25">
      <c r="A20" s="20">
        <v>5</v>
      </c>
      <c r="B20" s="21">
        <f t="shared" si="5"/>
        <v>4</v>
      </c>
      <c r="C20" s="170">
        <f t="shared" si="0"/>
        <v>0</v>
      </c>
      <c r="D20" s="171">
        <f t="shared" si="1"/>
        <v>0</v>
      </c>
      <c r="E20" s="172">
        <f t="shared" si="2"/>
        <v>0</v>
      </c>
      <c r="F20" s="22"/>
      <c r="G20" s="23" t="str">
        <f t="shared" si="3"/>
        <v>No Month</v>
      </c>
      <c r="H20" s="24"/>
      <c r="I20" s="20">
        <v>5</v>
      </c>
      <c r="J20" s="40">
        <f t="shared" si="4"/>
        <v>4</v>
      </c>
      <c r="K20" s="28">
        <v>2.564E-2</v>
      </c>
      <c r="L20" s="29">
        <v>2.564E-2</v>
      </c>
      <c r="M20" s="29">
        <v>2.564E-2</v>
      </c>
      <c r="N20" s="29">
        <v>2.564E-2</v>
      </c>
      <c r="O20" s="29">
        <v>2.564E-2</v>
      </c>
      <c r="P20" s="29">
        <v>2.564E-2</v>
      </c>
      <c r="Q20" s="29">
        <v>2.564E-2</v>
      </c>
      <c r="R20" s="29">
        <v>2.564E-2</v>
      </c>
      <c r="S20" s="29">
        <v>2.564E-2</v>
      </c>
      <c r="T20" s="29">
        <v>2.564E-2</v>
      </c>
      <c r="U20" s="29">
        <v>2.564E-2</v>
      </c>
      <c r="V20" s="30">
        <v>2.564E-2</v>
      </c>
    </row>
    <row r="21" spans="1:22" x14ac:dyDescent="0.25">
      <c r="A21" s="20">
        <v>6</v>
      </c>
      <c r="B21" s="21">
        <f t="shared" si="5"/>
        <v>5</v>
      </c>
      <c r="C21" s="170">
        <f t="shared" si="0"/>
        <v>0</v>
      </c>
      <c r="D21" s="171">
        <f t="shared" si="1"/>
        <v>0</v>
      </c>
      <c r="E21" s="172">
        <f t="shared" si="2"/>
        <v>0</v>
      </c>
      <c r="F21" s="22"/>
      <c r="G21" s="23" t="str">
        <f t="shared" si="3"/>
        <v>No Month</v>
      </c>
      <c r="H21" s="24"/>
      <c r="I21" s="20">
        <v>6</v>
      </c>
      <c r="J21" s="40">
        <f t="shared" si="4"/>
        <v>5</v>
      </c>
      <c r="K21" s="28">
        <v>2.564E-2</v>
      </c>
      <c r="L21" s="29">
        <v>2.564E-2</v>
      </c>
      <c r="M21" s="29">
        <v>2.564E-2</v>
      </c>
      <c r="N21" s="29">
        <v>2.564E-2</v>
      </c>
      <c r="O21" s="29">
        <v>2.564E-2</v>
      </c>
      <c r="P21" s="29">
        <v>2.564E-2</v>
      </c>
      <c r="Q21" s="29">
        <v>2.564E-2</v>
      </c>
      <c r="R21" s="29">
        <v>2.564E-2</v>
      </c>
      <c r="S21" s="29">
        <v>2.564E-2</v>
      </c>
      <c r="T21" s="29">
        <v>2.564E-2</v>
      </c>
      <c r="U21" s="29">
        <v>2.564E-2</v>
      </c>
      <c r="V21" s="30">
        <v>2.564E-2</v>
      </c>
    </row>
    <row r="22" spans="1:22" x14ac:dyDescent="0.25">
      <c r="A22" s="20">
        <v>7</v>
      </c>
      <c r="B22" s="21">
        <f t="shared" si="5"/>
        <v>6</v>
      </c>
      <c r="C22" s="170">
        <f t="shared" si="0"/>
        <v>0</v>
      </c>
      <c r="D22" s="171">
        <f t="shared" si="1"/>
        <v>0</v>
      </c>
      <c r="E22" s="172">
        <f t="shared" si="2"/>
        <v>0</v>
      </c>
      <c r="F22" s="22"/>
      <c r="G22" s="23" t="str">
        <f t="shared" si="3"/>
        <v>No Month</v>
      </c>
      <c r="H22" s="24"/>
      <c r="I22" s="20">
        <v>7</v>
      </c>
      <c r="J22" s="40">
        <f t="shared" si="4"/>
        <v>6</v>
      </c>
      <c r="K22" s="28">
        <v>2.564E-2</v>
      </c>
      <c r="L22" s="29">
        <v>2.564E-2</v>
      </c>
      <c r="M22" s="29">
        <v>2.564E-2</v>
      </c>
      <c r="N22" s="29">
        <v>2.564E-2</v>
      </c>
      <c r="O22" s="29">
        <v>2.564E-2</v>
      </c>
      <c r="P22" s="29">
        <v>2.564E-2</v>
      </c>
      <c r="Q22" s="29">
        <v>2.564E-2</v>
      </c>
      <c r="R22" s="29">
        <v>2.564E-2</v>
      </c>
      <c r="S22" s="29">
        <v>2.564E-2</v>
      </c>
      <c r="T22" s="29">
        <v>2.564E-2</v>
      </c>
      <c r="U22" s="29">
        <v>2.564E-2</v>
      </c>
      <c r="V22" s="30">
        <v>2.564E-2</v>
      </c>
    </row>
    <row r="23" spans="1:22" x14ac:dyDescent="0.25">
      <c r="A23" s="20">
        <v>8</v>
      </c>
      <c r="B23" s="21">
        <f t="shared" si="5"/>
        <v>7</v>
      </c>
      <c r="C23" s="170">
        <f t="shared" si="0"/>
        <v>0</v>
      </c>
      <c r="D23" s="171">
        <f t="shared" si="1"/>
        <v>0</v>
      </c>
      <c r="E23" s="172">
        <f t="shared" si="2"/>
        <v>0</v>
      </c>
      <c r="F23" s="22"/>
      <c r="G23" s="23" t="str">
        <f t="shared" si="3"/>
        <v>No Month</v>
      </c>
      <c r="H23" s="24"/>
      <c r="I23" s="20">
        <v>8</v>
      </c>
      <c r="J23" s="40">
        <f t="shared" si="4"/>
        <v>7</v>
      </c>
      <c r="K23" s="28">
        <v>2.564E-2</v>
      </c>
      <c r="L23" s="29">
        <v>2.564E-2</v>
      </c>
      <c r="M23" s="29">
        <v>2.564E-2</v>
      </c>
      <c r="N23" s="29">
        <v>2.564E-2</v>
      </c>
      <c r="O23" s="29">
        <v>2.564E-2</v>
      </c>
      <c r="P23" s="29">
        <v>2.564E-2</v>
      </c>
      <c r="Q23" s="29">
        <v>2.564E-2</v>
      </c>
      <c r="R23" s="29">
        <v>2.564E-2</v>
      </c>
      <c r="S23" s="29">
        <v>2.564E-2</v>
      </c>
      <c r="T23" s="29">
        <v>2.564E-2</v>
      </c>
      <c r="U23" s="29">
        <v>2.564E-2</v>
      </c>
      <c r="V23" s="30">
        <v>2.564E-2</v>
      </c>
    </row>
    <row r="24" spans="1:22" x14ac:dyDescent="0.25">
      <c r="A24" s="20">
        <v>9</v>
      </c>
      <c r="B24" s="21">
        <f t="shared" si="5"/>
        <v>8</v>
      </c>
      <c r="C24" s="170">
        <f t="shared" si="0"/>
        <v>0</v>
      </c>
      <c r="D24" s="171">
        <f t="shared" si="1"/>
        <v>0</v>
      </c>
      <c r="E24" s="172">
        <f t="shared" si="2"/>
        <v>0</v>
      </c>
      <c r="F24" s="22"/>
      <c r="G24" s="23" t="str">
        <f t="shared" si="3"/>
        <v>No Month</v>
      </c>
      <c r="H24" s="24"/>
      <c r="I24" s="20">
        <v>9</v>
      </c>
      <c r="J24" s="40">
        <f t="shared" si="4"/>
        <v>8</v>
      </c>
      <c r="K24" s="28">
        <v>2.564E-2</v>
      </c>
      <c r="L24" s="29">
        <v>2.564E-2</v>
      </c>
      <c r="M24" s="29">
        <v>2.564E-2</v>
      </c>
      <c r="N24" s="29">
        <v>2.564E-2</v>
      </c>
      <c r="O24" s="29">
        <v>2.564E-2</v>
      </c>
      <c r="P24" s="29">
        <v>2.564E-2</v>
      </c>
      <c r="Q24" s="29">
        <v>2.564E-2</v>
      </c>
      <c r="R24" s="29">
        <v>2.564E-2</v>
      </c>
      <c r="S24" s="29">
        <v>2.564E-2</v>
      </c>
      <c r="T24" s="29">
        <v>2.564E-2</v>
      </c>
      <c r="U24" s="29">
        <v>2.564E-2</v>
      </c>
      <c r="V24" s="30">
        <v>2.564E-2</v>
      </c>
    </row>
    <row r="25" spans="1:22" x14ac:dyDescent="0.25">
      <c r="A25" s="20">
        <v>10</v>
      </c>
      <c r="B25" s="21">
        <f t="shared" si="5"/>
        <v>9</v>
      </c>
      <c r="C25" s="170">
        <f t="shared" si="0"/>
        <v>0</v>
      </c>
      <c r="D25" s="171">
        <f t="shared" si="1"/>
        <v>0</v>
      </c>
      <c r="E25" s="172">
        <f t="shared" si="2"/>
        <v>0</v>
      </c>
      <c r="F25" s="22"/>
      <c r="G25" s="23" t="str">
        <f t="shared" si="3"/>
        <v>No Month</v>
      </c>
      <c r="H25" s="24"/>
      <c r="I25" s="20">
        <v>10</v>
      </c>
      <c r="J25" s="40">
        <f t="shared" si="4"/>
        <v>9</v>
      </c>
      <c r="K25" s="28">
        <v>2.564E-2</v>
      </c>
      <c r="L25" s="29">
        <v>2.564E-2</v>
      </c>
      <c r="M25" s="29">
        <v>2.564E-2</v>
      </c>
      <c r="N25" s="29">
        <v>2.564E-2</v>
      </c>
      <c r="O25" s="29">
        <v>2.564E-2</v>
      </c>
      <c r="P25" s="29">
        <v>2.564E-2</v>
      </c>
      <c r="Q25" s="29">
        <v>2.564E-2</v>
      </c>
      <c r="R25" s="29">
        <v>2.564E-2</v>
      </c>
      <c r="S25" s="29">
        <v>2.564E-2</v>
      </c>
      <c r="T25" s="29">
        <v>2.564E-2</v>
      </c>
      <c r="U25" s="29">
        <v>2.564E-2</v>
      </c>
      <c r="V25" s="30">
        <v>2.564E-2</v>
      </c>
    </row>
    <row r="26" spans="1:22" x14ac:dyDescent="0.25">
      <c r="A26" s="20">
        <v>11</v>
      </c>
      <c r="B26" s="21">
        <f t="shared" si="5"/>
        <v>10</v>
      </c>
      <c r="C26" s="170">
        <f t="shared" si="0"/>
        <v>0</v>
      </c>
      <c r="D26" s="171">
        <f t="shared" si="1"/>
        <v>0</v>
      </c>
      <c r="E26" s="172">
        <f t="shared" si="2"/>
        <v>0</v>
      </c>
      <c r="F26" s="22"/>
      <c r="G26" s="23" t="str">
        <f t="shared" si="3"/>
        <v>No Month</v>
      </c>
      <c r="H26" s="24"/>
      <c r="I26" s="20">
        <v>11</v>
      </c>
      <c r="J26" s="40">
        <f t="shared" si="4"/>
        <v>10</v>
      </c>
      <c r="K26" s="28">
        <v>2.564E-2</v>
      </c>
      <c r="L26" s="29">
        <v>2.564E-2</v>
      </c>
      <c r="M26" s="29">
        <v>2.564E-2</v>
      </c>
      <c r="N26" s="29">
        <v>2.564E-2</v>
      </c>
      <c r="O26" s="29">
        <v>2.564E-2</v>
      </c>
      <c r="P26" s="29">
        <v>2.564E-2</v>
      </c>
      <c r="Q26" s="29">
        <v>2.564E-2</v>
      </c>
      <c r="R26" s="29">
        <v>2.564E-2</v>
      </c>
      <c r="S26" s="29">
        <v>2.564E-2</v>
      </c>
      <c r="T26" s="29">
        <v>2.564E-2</v>
      </c>
      <c r="U26" s="29">
        <v>2.564E-2</v>
      </c>
      <c r="V26" s="30">
        <v>2.564E-2</v>
      </c>
    </row>
    <row r="27" spans="1:22" x14ac:dyDescent="0.25">
      <c r="A27" s="20">
        <v>12</v>
      </c>
      <c r="B27" s="21">
        <f t="shared" si="5"/>
        <v>11</v>
      </c>
      <c r="C27" s="170">
        <f t="shared" si="0"/>
        <v>0</v>
      </c>
      <c r="D27" s="171">
        <f t="shared" si="1"/>
        <v>0</v>
      </c>
      <c r="E27" s="172">
        <f t="shared" si="2"/>
        <v>0</v>
      </c>
      <c r="F27" s="22"/>
      <c r="G27" s="23" t="str">
        <f t="shared" si="3"/>
        <v>No Month</v>
      </c>
      <c r="H27" s="24"/>
      <c r="I27" s="20">
        <v>12</v>
      </c>
      <c r="J27" s="40">
        <f t="shared" si="4"/>
        <v>11</v>
      </c>
      <c r="K27" s="28">
        <v>2.564E-2</v>
      </c>
      <c r="L27" s="29">
        <v>2.564E-2</v>
      </c>
      <c r="M27" s="29">
        <v>2.564E-2</v>
      </c>
      <c r="N27" s="29">
        <v>2.564E-2</v>
      </c>
      <c r="O27" s="29">
        <v>2.564E-2</v>
      </c>
      <c r="P27" s="29">
        <v>2.564E-2</v>
      </c>
      <c r="Q27" s="29">
        <v>2.564E-2</v>
      </c>
      <c r="R27" s="29">
        <v>2.564E-2</v>
      </c>
      <c r="S27" s="29">
        <v>2.564E-2</v>
      </c>
      <c r="T27" s="29">
        <v>2.564E-2</v>
      </c>
      <c r="U27" s="29">
        <v>2.564E-2</v>
      </c>
      <c r="V27" s="30">
        <v>2.564E-2</v>
      </c>
    </row>
    <row r="28" spans="1:22" x14ac:dyDescent="0.25">
      <c r="A28" s="20">
        <v>13</v>
      </c>
      <c r="B28" s="21">
        <f t="shared" si="5"/>
        <v>12</v>
      </c>
      <c r="C28" s="170">
        <f t="shared" si="0"/>
        <v>0</v>
      </c>
      <c r="D28" s="171">
        <f t="shared" si="1"/>
        <v>0</v>
      </c>
      <c r="E28" s="172">
        <f t="shared" si="2"/>
        <v>0</v>
      </c>
      <c r="F28" s="22"/>
      <c r="G28" s="23" t="str">
        <f t="shared" si="3"/>
        <v>No Month</v>
      </c>
      <c r="H28" s="24"/>
      <c r="I28" s="20">
        <v>13</v>
      </c>
      <c r="J28" s="40">
        <f t="shared" si="4"/>
        <v>12</v>
      </c>
      <c r="K28" s="28">
        <v>2.564E-2</v>
      </c>
      <c r="L28" s="29">
        <v>2.564E-2</v>
      </c>
      <c r="M28" s="29">
        <v>2.564E-2</v>
      </c>
      <c r="N28" s="29">
        <v>2.564E-2</v>
      </c>
      <c r="O28" s="29">
        <v>2.564E-2</v>
      </c>
      <c r="P28" s="29">
        <v>2.564E-2</v>
      </c>
      <c r="Q28" s="29">
        <v>2.564E-2</v>
      </c>
      <c r="R28" s="29">
        <v>2.564E-2</v>
      </c>
      <c r="S28" s="29">
        <v>2.564E-2</v>
      </c>
      <c r="T28" s="29">
        <v>2.564E-2</v>
      </c>
      <c r="U28" s="29">
        <v>2.564E-2</v>
      </c>
      <c r="V28" s="30">
        <v>2.564E-2</v>
      </c>
    </row>
    <row r="29" spans="1:22" x14ac:dyDescent="0.25">
      <c r="A29" s="20">
        <v>14</v>
      </c>
      <c r="B29" s="21">
        <f t="shared" si="5"/>
        <v>13</v>
      </c>
      <c r="C29" s="170">
        <f t="shared" si="0"/>
        <v>0</v>
      </c>
      <c r="D29" s="171">
        <f t="shared" si="1"/>
        <v>0</v>
      </c>
      <c r="E29" s="172">
        <f t="shared" si="2"/>
        <v>0</v>
      </c>
      <c r="F29" s="22"/>
      <c r="G29" s="23" t="str">
        <f t="shared" si="3"/>
        <v>No Month</v>
      </c>
      <c r="H29" s="24"/>
      <c r="I29" s="20">
        <v>14</v>
      </c>
      <c r="J29" s="40">
        <f t="shared" si="4"/>
        <v>13</v>
      </c>
      <c r="K29" s="28">
        <v>2.564E-2</v>
      </c>
      <c r="L29" s="29">
        <v>2.564E-2</v>
      </c>
      <c r="M29" s="29">
        <v>2.564E-2</v>
      </c>
      <c r="N29" s="29">
        <v>2.564E-2</v>
      </c>
      <c r="O29" s="29">
        <v>2.564E-2</v>
      </c>
      <c r="P29" s="29">
        <v>2.564E-2</v>
      </c>
      <c r="Q29" s="29">
        <v>2.564E-2</v>
      </c>
      <c r="R29" s="29">
        <v>2.564E-2</v>
      </c>
      <c r="S29" s="29">
        <v>2.564E-2</v>
      </c>
      <c r="T29" s="29">
        <v>2.564E-2</v>
      </c>
      <c r="U29" s="29">
        <v>2.564E-2</v>
      </c>
      <c r="V29" s="30">
        <v>2.564E-2</v>
      </c>
    </row>
    <row r="30" spans="1:22" x14ac:dyDescent="0.25">
      <c r="A30" s="20">
        <v>15</v>
      </c>
      <c r="B30" s="21">
        <f t="shared" si="5"/>
        <v>14</v>
      </c>
      <c r="C30" s="170">
        <f t="shared" si="0"/>
        <v>0</v>
      </c>
      <c r="D30" s="171">
        <f t="shared" si="1"/>
        <v>0</v>
      </c>
      <c r="E30" s="172">
        <f t="shared" si="2"/>
        <v>0</v>
      </c>
      <c r="F30" s="22"/>
      <c r="G30" s="23" t="str">
        <f t="shared" si="3"/>
        <v>No Month</v>
      </c>
      <c r="H30" s="24"/>
      <c r="I30" s="20">
        <v>15</v>
      </c>
      <c r="J30" s="40">
        <f t="shared" si="4"/>
        <v>14</v>
      </c>
      <c r="K30" s="28">
        <v>2.564E-2</v>
      </c>
      <c r="L30" s="29">
        <v>2.564E-2</v>
      </c>
      <c r="M30" s="29">
        <v>2.564E-2</v>
      </c>
      <c r="N30" s="29">
        <v>2.564E-2</v>
      </c>
      <c r="O30" s="29">
        <v>2.564E-2</v>
      </c>
      <c r="P30" s="29">
        <v>2.564E-2</v>
      </c>
      <c r="Q30" s="29">
        <v>2.564E-2</v>
      </c>
      <c r="R30" s="29">
        <v>2.564E-2</v>
      </c>
      <c r="S30" s="29">
        <v>2.564E-2</v>
      </c>
      <c r="T30" s="29">
        <v>2.564E-2</v>
      </c>
      <c r="U30" s="29">
        <v>2.564E-2</v>
      </c>
      <c r="V30" s="30">
        <v>2.564E-2</v>
      </c>
    </row>
    <row r="31" spans="1:22" x14ac:dyDescent="0.25">
      <c r="A31" s="20">
        <v>16</v>
      </c>
      <c r="B31" s="21">
        <f t="shared" si="5"/>
        <v>15</v>
      </c>
      <c r="C31" s="170">
        <f t="shared" si="0"/>
        <v>0</v>
      </c>
      <c r="D31" s="171">
        <f t="shared" si="1"/>
        <v>0</v>
      </c>
      <c r="E31" s="172">
        <f t="shared" si="2"/>
        <v>0</v>
      </c>
      <c r="F31" s="22"/>
      <c r="G31" s="23" t="str">
        <f t="shared" si="3"/>
        <v>No Month</v>
      </c>
      <c r="H31" s="24"/>
      <c r="I31" s="20">
        <v>16</v>
      </c>
      <c r="J31" s="40">
        <f t="shared" si="4"/>
        <v>15</v>
      </c>
      <c r="K31" s="28">
        <v>2.564E-2</v>
      </c>
      <c r="L31" s="29">
        <v>2.564E-2</v>
      </c>
      <c r="M31" s="29">
        <v>2.564E-2</v>
      </c>
      <c r="N31" s="29">
        <v>2.564E-2</v>
      </c>
      <c r="O31" s="29">
        <v>2.564E-2</v>
      </c>
      <c r="P31" s="29">
        <v>2.564E-2</v>
      </c>
      <c r="Q31" s="29">
        <v>2.564E-2</v>
      </c>
      <c r="R31" s="29">
        <v>2.564E-2</v>
      </c>
      <c r="S31" s="29">
        <v>2.564E-2</v>
      </c>
      <c r="T31" s="29">
        <v>2.564E-2</v>
      </c>
      <c r="U31" s="29">
        <v>2.564E-2</v>
      </c>
      <c r="V31" s="30">
        <v>2.564E-2</v>
      </c>
    </row>
    <row r="32" spans="1:22" x14ac:dyDescent="0.25">
      <c r="A32" s="20">
        <v>17</v>
      </c>
      <c r="B32" s="21">
        <f t="shared" si="5"/>
        <v>16</v>
      </c>
      <c r="C32" s="170">
        <f t="shared" si="0"/>
        <v>0</v>
      </c>
      <c r="D32" s="171">
        <f t="shared" si="1"/>
        <v>0</v>
      </c>
      <c r="E32" s="172">
        <f t="shared" si="2"/>
        <v>0</v>
      </c>
      <c r="F32" s="22"/>
      <c r="G32" s="23" t="str">
        <f t="shared" si="3"/>
        <v>No Month</v>
      </c>
      <c r="H32" s="24"/>
      <c r="I32" s="20">
        <v>17</v>
      </c>
      <c r="J32" s="40">
        <f t="shared" si="4"/>
        <v>16</v>
      </c>
      <c r="K32" s="28">
        <v>2.564E-2</v>
      </c>
      <c r="L32" s="29">
        <v>2.564E-2</v>
      </c>
      <c r="M32" s="29">
        <v>2.564E-2</v>
      </c>
      <c r="N32" s="29">
        <v>2.564E-2</v>
      </c>
      <c r="O32" s="29">
        <v>2.564E-2</v>
      </c>
      <c r="P32" s="29">
        <v>2.564E-2</v>
      </c>
      <c r="Q32" s="29">
        <v>2.564E-2</v>
      </c>
      <c r="R32" s="29">
        <v>2.564E-2</v>
      </c>
      <c r="S32" s="29">
        <v>2.564E-2</v>
      </c>
      <c r="T32" s="29">
        <v>2.564E-2</v>
      </c>
      <c r="U32" s="29">
        <v>2.564E-2</v>
      </c>
      <c r="V32" s="30">
        <v>2.564E-2</v>
      </c>
    </row>
    <row r="33" spans="1:22" x14ac:dyDescent="0.25">
      <c r="A33" s="20">
        <v>18</v>
      </c>
      <c r="B33" s="21">
        <f t="shared" si="5"/>
        <v>17</v>
      </c>
      <c r="C33" s="170">
        <f t="shared" si="0"/>
        <v>0</v>
      </c>
      <c r="D33" s="171">
        <f t="shared" si="1"/>
        <v>0</v>
      </c>
      <c r="E33" s="172">
        <f t="shared" si="2"/>
        <v>0</v>
      </c>
      <c r="F33" s="22"/>
      <c r="G33" s="23" t="str">
        <f t="shared" si="3"/>
        <v>No Month</v>
      </c>
      <c r="H33" s="24"/>
      <c r="I33" s="20">
        <v>18</v>
      </c>
      <c r="J33" s="40">
        <f t="shared" si="4"/>
        <v>17</v>
      </c>
      <c r="K33" s="28">
        <v>2.564E-2</v>
      </c>
      <c r="L33" s="29">
        <v>2.564E-2</v>
      </c>
      <c r="M33" s="29">
        <v>2.564E-2</v>
      </c>
      <c r="N33" s="29">
        <v>2.564E-2</v>
      </c>
      <c r="O33" s="29">
        <v>2.564E-2</v>
      </c>
      <c r="P33" s="29">
        <v>2.564E-2</v>
      </c>
      <c r="Q33" s="29">
        <v>2.564E-2</v>
      </c>
      <c r="R33" s="29">
        <v>2.564E-2</v>
      </c>
      <c r="S33" s="29">
        <v>2.564E-2</v>
      </c>
      <c r="T33" s="29">
        <v>2.564E-2</v>
      </c>
      <c r="U33" s="29">
        <v>2.564E-2</v>
      </c>
      <c r="V33" s="30">
        <v>2.564E-2</v>
      </c>
    </row>
    <row r="34" spans="1:22" x14ac:dyDescent="0.25">
      <c r="A34" s="20">
        <v>19</v>
      </c>
      <c r="B34" s="21">
        <f t="shared" si="5"/>
        <v>18</v>
      </c>
      <c r="C34" s="170">
        <f t="shared" si="0"/>
        <v>0</v>
      </c>
      <c r="D34" s="171">
        <f t="shared" si="1"/>
        <v>0</v>
      </c>
      <c r="E34" s="172">
        <f t="shared" si="2"/>
        <v>0</v>
      </c>
      <c r="F34" s="22"/>
      <c r="G34" s="23" t="str">
        <f t="shared" si="3"/>
        <v>No Month</v>
      </c>
      <c r="H34" s="24"/>
      <c r="I34" s="20">
        <v>19</v>
      </c>
      <c r="J34" s="40">
        <f t="shared" si="4"/>
        <v>18</v>
      </c>
      <c r="K34" s="28">
        <v>2.564E-2</v>
      </c>
      <c r="L34" s="29">
        <v>2.564E-2</v>
      </c>
      <c r="M34" s="29">
        <v>2.564E-2</v>
      </c>
      <c r="N34" s="29">
        <v>2.564E-2</v>
      </c>
      <c r="O34" s="29">
        <v>2.564E-2</v>
      </c>
      <c r="P34" s="29">
        <v>2.564E-2</v>
      </c>
      <c r="Q34" s="29">
        <v>2.564E-2</v>
      </c>
      <c r="R34" s="29">
        <v>2.564E-2</v>
      </c>
      <c r="S34" s="29">
        <v>2.564E-2</v>
      </c>
      <c r="T34" s="29">
        <v>2.564E-2</v>
      </c>
      <c r="U34" s="29">
        <v>2.564E-2</v>
      </c>
      <c r="V34" s="30">
        <v>2.564E-2</v>
      </c>
    </row>
    <row r="35" spans="1:22" x14ac:dyDescent="0.25">
      <c r="A35" s="20">
        <v>20</v>
      </c>
      <c r="B35" s="21">
        <f t="shared" si="5"/>
        <v>19</v>
      </c>
      <c r="C35" s="170">
        <f t="shared" si="0"/>
        <v>0</v>
      </c>
      <c r="D35" s="171">
        <f t="shared" si="1"/>
        <v>0</v>
      </c>
      <c r="E35" s="172">
        <f t="shared" si="2"/>
        <v>0</v>
      </c>
      <c r="F35" s="22"/>
      <c r="G35" s="23" t="str">
        <f t="shared" si="3"/>
        <v>No Month</v>
      </c>
      <c r="H35" s="24"/>
      <c r="I35" s="20">
        <v>20</v>
      </c>
      <c r="J35" s="40">
        <f t="shared" si="4"/>
        <v>19</v>
      </c>
      <c r="K35" s="28">
        <v>2.564E-2</v>
      </c>
      <c r="L35" s="29">
        <v>2.564E-2</v>
      </c>
      <c r="M35" s="29">
        <v>2.564E-2</v>
      </c>
      <c r="N35" s="29">
        <v>2.564E-2</v>
      </c>
      <c r="O35" s="29">
        <v>2.564E-2</v>
      </c>
      <c r="P35" s="29">
        <v>2.564E-2</v>
      </c>
      <c r="Q35" s="29">
        <v>2.564E-2</v>
      </c>
      <c r="R35" s="29">
        <v>2.564E-2</v>
      </c>
      <c r="S35" s="29">
        <v>2.564E-2</v>
      </c>
      <c r="T35" s="29">
        <v>2.564E-2</v>
      </c>
      <c r="U35" s="29">
        <v>2.564E-2</v>
      </c>
      <c r="V35" s="30">
        <v>2.564E-2</v>
      </c>
    </row>
    <row r="36" spans="1:22" x14ac:dyDescent="0.25">
      <c r="A36" s="20">
        <v>21</v>
      </c>
      <c r="B36" s="21">
        <f t="shared" si="5"/>
        <v>20</v>
      </c>
      <c r="C36" s="170">
        <f t="shared" si="0"/>
        <v>0</v>
      </c>
      <c r="D36" s="171">
        <f t="shared" si="1"/>
        <v>0</v>
      </c>
      <c r="E36" s="172">
        <f t="shared" si="2"/>
        <v>0</v>
      </c>
      <c r="F36" s="22"/>
      <c r="G36" s="23" t="str">
        <f t="shared" si="3"/>
        <v>No Month</v>
      </c>
      <c r="H36" s="24"/>
      <c r="I36" s="20">
        <v>21</v>
      </c>
      <c r="J36" s="40">
        <f t="shared" si="4"/>
        <v>20</v>
      </c>
      <c r="K36" s="28">
        <v>2.564E-2</v>
      </c>
      <c r="L36" s="29">
        <v>2.564E-2</v>
      </c>
      <c r="M36" s="29">
        <v>2.564E-2</v>
      </c>
      <c r="N36" s="29">
        <v>2.564E-2</v>
      </c>
      <c r="O36" s="29">
        <v>2.564E-2</v>
      </c>
      <c r="P36" s="29">
        <v>2.564E-2</v>
      </c>
      <c r="Q36" s="29">
        <v>2.564E-2</v>
      </c>
      <c r="R36" s="29">
        <v>2.564E-2</v>
      </c>
      <c r="S36" s="29">
        <v>2.564E-2</v>
      </c>
      <c r="T36" s="29">
        <v>2.564E-2</v>
      </c>
      <c r="U36" s="29">
        <v>2.564E-2</v>
      </c>
      <c r="V36" s="30">
        <v>2.564E-2</v>
      </c>
    </row>
    <row r="37" spans="1:22" x14ac:dyDescent="0.25">
      <c r="A37" s="20">
        <v>22</v>
      </c>
      <c r="B37" s="21">
        <f t="shared" si="5"/>
        <v>21</v>
      </c>
      <c r="C37" s="170">
        <f t="shared" si="0"/>
        <v>0</v>
      </c>
      <c r="D37" s="171">
        <f t="shared" si="1"/>
        <v>0</v>
      </c>
      <c r="E37" s="172">
        <f t="shared" si="2"/>
        <v>0</v>
      </c>
      <c r="F37" s="22"/>
      <c r="G37" s="23" t="str">
        <f t="shared" si="3"/>
        <v>No Month</v>
      </c>
      <c r="H37" s="24"/>
      <c r="I37" s="20">
        <v>22</v>
      </c>
      <c r="J37" s="40">
        <f t="shared" si="4"/>
        <v>21</v>
      </c>
      <c r="K37" s="28">
        <v>2.564E-2</v>
      </c>
      <c r="L37" s="29">
        <v>2.564E-2</v>
      </c>
      <c r="M37" s="29">
        <v>2.564E-2</v>
      </c>
      <c r="N37" s="29">
        <v>2.564E-2</v>
      </c>
      <c r="O37" s="29">
        <v>2.564E-2</v>
      </c>
      <c r="P37" s="29">
        <v>2.564E-2</v>
      </c>
      <c r="Q37" s="29">
        <v>2.564E-2</v>
      </c>
      <c r="R37" s="29">
        <v>2.564E-2</v>
      </c>
      <c r="S37" s="29">
        <v>2.564E-2</v>
      </c>
      <c r="T37" s="29">
        <v>2.564E-2</v>
      </c>
      <c r="U37" s="29">
        <v>2.564E-2</v>
      </c>
      <c r="V37" s="30">
        <v>2.564E-2</v>
      </c>
    </row>
    <row r="38" spans="1:22" x14ac:dyDescent="0.25">
      <c r="A38" s="20">
        <v>23</v>
      </c>
      <c r="B38" s="21">
        <f t="shared" si="5"/>
        <v>22</v>
      </c>
      <c r="C38" s="170">
        <f t="shared" si="0"/>
        <v>0</v>
      </c>
      <c r="D38" s="171">
        <f t="shared" si="1"/>
        <v>0</v>
      </c>
      <c r="E38" s="172">
        <f t="shared" si="2"/>
        <v>0</v>
      </c>
      <c r="F38" s="22"/>
      <c r="G38" s="23" t="str">
        <f t="shared" si="3"/>
        <v>No Month</v>
      </c>
      <c r="H38" s="24"/>
      <c r="I38" s="20">
        <v>23</v>
      </c>
      <c r="J38" s="40">
        <f t="shared" si="4"/>
        <v>22</v>
      </c>
      <c r="K38" s="28">
        <v>2.564E-2</v>
      </c>
      <c r="L38" s="29">
        <v>2.564E-2</v>
      </c>
      <c r="M38" s="29">
        <v>2.564E-2</v>
      </c>
      <c r="N38" s="29">
        <v>2.564E-2</v>
      </c>
      <c r="O38" s="29">
        <v>2.564E-2</v>
      </c>
      <c r="P38" s="29">
        <v>2.564E-2</v>
      </c>
      <c r="Q38" s="29">
        <v>2.564E-2</v>
      </c>
      <c r="R38" s="29">
        <v>2.564E-2</v>
      </c>
      <c r="S38" s="29">
        <v>2.564E-2</v>
      </c>
      <c r="T38" s="29">
        <v>2.564E-2</v>
      </c>
      <c r="U38" s="29">
        <v>2.564E-2</v>
      </c>
      <c r="V38" s="30">
        <v>2.564E-2</v>
      </c>
    </row>
    <row r="39" spans="1:22" x14ac:dyDescent="0.25">
      <c r="A39" s="20">
        <v>24</v>
      </c>
      <c r="B39" s="21">
        <f t="shared" si="5"/>
        <v>23</v>
      </c>
      <c r="C39" s="170">
        <f t="shared" si="0"/>
        <v>0</v>
      </c>
      <c r="D39" s="171">
        <f t="shared" si="1"/>
        <v>0</v>
      </c>
      <c r="E39" s="172">
        <f t="shared" si="2"/>
        <v>0</v>
      </c>
      <c r="F39" s="22"/>
      <c r="G39" s="23" t="str">
        <f t="shared" si="3"/>
        <v>No Month</v>
      </c>
      <c r="H39" s="24"/>
      <c r="I39" s="20">
        <v>24</v>
      </c>
      <c r="J39" s="40">
        <f t="shared" si="4"/>
        <v>23</v>
      </c>
      <c r="K39" s="28">
        <v>2.564E-2</v>
      </c>
      <c r="L39" s="29">
        <v>2.564E-2</v>
      </c>
      <c r="M39" s="29">
        <v>2.564E-2</v>
      </c>
      <c r="N39" s="29">
        <v>2.564E-2</v>
      </c>
      <c r="O39" s="29">
        <v>2.564E-2</v>
      </c>
      <c r="P39" s="29">
        <v>2.564E-2</v>
      </c>
      <c r="Q39" s="29">
        <v>2.564E-2</v>
      </c>
      <c r="R39" s="29">
        <v>2.564E-2</v>
      </c>
      <c r="S39" s="29">
        <v>2.564E-2</v>
      </c>
      <c r="T39" s="29">
        <v>2.564E-2</v>
      </c>
      <c r="U39" s="29">
        <v>2.564E-2</v>
      </c>
      <c r="V39" s="30">
        <v>2.564E-2</v>
      </c>
    </row>
    <row r="40" spans="1:22" x14ac:dyDescent="0.25">
      <c r="A40" s="20">
        <v>25</v>
      </c>
      <c r="B40" s="21">
        <f t="shared" si="5"/>
        <v>24</v>
      </c>
      <c r="C40" s="170">
        <f t="shared" si="0"/>
        <v>0</v>
      </c>
      <c r="D40" s="171">
        <f t="shared" si="1"/>
        <v>0</v>
      </c>
      <c r="E40" s="172">
        <f t="shared" si="2"/>
        <v>0</v>
      </c>
      <c r="F40" s="31"/>
      <c r="G40" s="23" t="str">
        <f t="shared" si="3"/>
        <v>No Month</v>
      </c>
      <c r="H40" s="24"/>
      <c r="I40" s="20">
        <v>25</v>
      </c>
      <c r="J40" s="40">
        <f t="shared" si="4"/>
        <v>24</v>
      </c>
      <c r="K40" s="28">
        <v>2.564E-2</v>
      </c>
      <c r="L40" s="29">
        <v>2.564E-2</v>
      </c>
      <c r="M40" s="29">
        <v>2.564E-2</v>
      </c>
      <c r="N40" s="29">
        <v>2.564E-2</v>
      </c>
      <c r="O40" s="29">
        <v>2.564E-2</v>
      </c>
      <c r="P40" s="29">
        <v>2.564E-2</v>
      </c>
      <c r="Q40" s="29">
        <v>2.564E-2</v>
      </c>
      <c r="R40" s="29">
        <v>2.564E-2</v>
      </c>
      <c r="S40" s="29">
        <v>2.564E-2</v>
      </c>
      <c r="T40" s="29">
        <v>2.564E-2</v>
      </c>
      <c r="U40" s="29">
        <v>2.564E-2</v>
      </c>
      <c r="V40" s="30">
        <v>2.564E-2</v>
      </c>
    </row>
    <row r="41" spans="1:22" x14ac:dyDescent="0.25">
      <c r="A41" s="20">
        <v>26</v>
      </c>
      <c r="B41" s="21">
        <f t="shared" si="5"/>
        <v>25</v>
      </c>
      <c r="C41" s="170">
        <f t="shared" si="0"/>
        <v>0</v>
      </c>
      <c r="D41" s="171">
        <f t="shared" si="1"/>
        <v>0</v>
      </c>
      <c r="E41" s="172">
        <f t="shared" si="2"/>
        <v>0</v>
      </c>
      <c r="F41" s="31"/>
      <c r="G41" s="23" t="str">
        <f t="shared" si="3"/>
        <v>No Month</v>
      </c>
      <c r="H41" s="24"/>
      <c r="I41" s="20">
        <v>26</v>
      </c>
      <c r="J41" s="40">
        <f t="shared" si="4"/>
        <v>25</v>
      </c>
      <c r="K41" s="28">
        <v>2.564E-2</v>
      </c>
      <c r="L41" s="29">
        <v>2.564E-2</v>
      </c>
      <c r="M41" s="29">
        <v>2.564E-2</v>
      </c>
      <c r="N41" s="29">
        <v>2.564E-2</v>
      </c>
      <c r="O41" s="29">
        <v>2.564E-2</v>
      </c>
      <c r="P41" s="29">
        <v>2.564E-2</v>
      </c>
      <c r="Q41" s="29">
        <v>2.564E-2</v>
      </c>
      <c r="R41" s="29">
        <v>2.564E-2</v>
      </c>
      <c r="S41" s="29">
        <v>2.564E-2</v>
      </c>
      <c r="T41" s="29">
        <v>2.564E-2</v>
      </c>
      <c r="U41" s="29">
        <v>2.564E-2</v>
      </c>
      <c r="V41" s="30">
        <v>2.564E-2</v>
      </c>
    </row>
    <row r="42" spans="1:22" x14ac:dyDescent="0.25">
      <c r="A42" s="20">
        <v>27</v>
      </c>
      <c r="B42" s="21">
        <f t="shared" si="5"/>
        <v>26</v>
      </c>
      <c r="C42" s="170">
        <f t="shared" si="0"/>
        <v>0</v>
      </c>
      <c r="D42" s="171">
        <f t="shared" si="1"/>
        <v>0</v>
      </c>
      <c r="E42" s="172">
        <f t="shared" si="2"/>
        <v>0</v>
      </c>
      <c r="F42" s="31"/>
      <c r="G42" s="23" t="str">
        <f t="shared" si="3"/>
        <v>No Month</v>
      </c>
      <c r="H42" s="24"/>
      <c r="I42" s="20">
        <v>27</v>
      </c>
      <c r="J42" s="40">
        <f t="shared" si="4"/>
        <v>26</v>
      </c>
      <c r="K42" s="28">
        <v>2.564E-2</v>
      </c>
      <c r="L42" s="29">
        <v>2.564E-2</v>
      </c>
      <c r="M42" s="29">
        <v>2.564E-2</v>
      </c>
      <c r="N42" s="29">
        <v>2.564E-2</v>
      </c>
      <c r="O42" s="29">
        <v>2.564E-2</v>
      </c>
      <c r="P42" s="29">
        <v>2.564E-2</v>
      </c>
      <c r="Q42" s="29">
        <v>2.564E-2</v>
      </c>
      <c r="R42" s="29">
        <v>2.564E-2</v>
      </c>
      <c r="S42" s="29">
        <v>2.564E-2</v>
      </c>
      <c r="T42" s="29">
        <v>2.564E-2</v>
      </c>
      <c r="U42" s="29">
        <v>2.564E-2</v>
      </c>
      <c r="V42" s="30">
        <v>2.564E-2</v>
      </c>
    </row>
    <row r="43" spans="1:22" x14ac:dyDescent="0.25">
      <c r="A43" s="20">
        <v>28</v>
      </c>
      <c r="B43" s="21">
        <f t="shared" si="5"/>
        <v>27</v>
      </c>
      <c r="C43" s="170">
        <f t="shared" si="0"/>
        <v>0</v>
      </c>
      <c r="D43" s="171">
        <f t="shared" si="1"/>
        <v>0</v>
      </c>
      <c r="E43" s="172">
        <f t="shared" si="2"/>
        <v>0</v>
      </c>
      <c r="F43" s="31"/>
      <c r="G43" s="23" t="str">
        <f t="shared" si="3"/>
        <v>No Month</v>
      </c>
      <c r="H43" s="24"/>
      <c r="I43" s="20">
        <v>28</v>
      </c>
      <c r="J43" s="40">
        <f t="shared" si="4"/>
        <v>27</v>
      </c>
      <c r="K43" s="28">
        <v>2.564E-2</v>
      </c>
      <c r="L43" s="29">
        <v>2.564E-2</v>
      </c>
      <c r="M43" s="29">
        <v>2.564E-2</v>
      </c>
      <c r="N43" s="29">
        <v>2.564E-2</v>
      </c>
      <c r="O43" s="29">
        <v>2.564E-2</v>
      </c>
      <c r="P43" s="29">
        <v>2.564E-2</v>
      </c>
      <c r="Q43" s="29">
        <v>2.564E-2</v>
      </c>
      <c r="R43" s="29">
        <v>2.564E-2</v>
      </c>
      <c r="S43" s="29">
        <v>2.564E-2</v>
      </c>
      <c r="T43" s="29">
        <v>2.564E-2</v>
      </c>
      <c r="U43" s="29">
        <v>2.564E-2</v>
      </c>
      <c r="V43" s="30">
        <v>2.564E-2</v>
      </c>
    </row>
    <row r="44" spans="1:22" x14ac:dyDescent="0.25">
      <c r="A44" s="20">
        <v>29</v>
      </c>
      <c r="B44" s="21">
        <f t="shared" si="5"/>
        <v>28</v>
      </c>
      <c r="C44" s="170">
        <f t="shared" si="0"/>
        <v>0</v>
      </c>
      <c r="D44" s="171">
        <f t="shared" si="1"/>
        <v>0</v>
      </c>
      <c r="E44" s="172">
        <f t="shared" si="2"/>
        <v>0</v>
      </c>
      <c r="F44" s="31"/>
      <c r="G44" s="23" t="str">
        <f t="shared" si="3"/>
        <v>No Month</v>
      </c>
      <c r="H44" s="24"/>
      <c r="I44" s="20">
        <v>29</v>
      </c>
      <c r="J44" s="40">
        <f t="shared" si="4"/>
        <v>28</v>
      </c>
      <c r="K44" s="28">
        <v>2.564E-2</v>
      </c>
      <c r="L44" s="29">
        <v>2.564E-2</v>
      </c>
      <c r="M44" s="29">
        <v>2.564E-2</v>
      </c>
      <c r="N44" s="29">
        <v>2.564E-2</v>
      </c>
      <c r="O44" s="29">
        <v>2.564E-2</v>
      </c>
      <c r="P44" s="29">
        <v>2.564E-2</v>
      </c>
      <c r="Q44" s="29">
        <v>2.564E-2</v>
      </c>
      <c r="R44" s="29">
        <v>2.564E-2</v>
      </c>
      <c r="S44" s="29">
        <v>2.564E-2</v>
      </c>
      <c r="T44" s="29">
        <v>2.564E-2</v>
      </c>
      <c r="U44" s="29">
        <v>2.564E-2</v>
      </c>
      <c r="V44" s="30">
        <v>2.564E-2</v>
      </c>
    </row>
    <row r="45" spans="1:22" x14ac:dyDescent="0.25">
      <c r="A45" s="20">
        <v>30</v>
      </c>
      <c r="B45" s="21">
        <f t="shared" si="5"/>
        <v>29</v>
      </c>
      <c r="C45" s="170">
        <f t="shared" si="0"/>
        <v>0</v>
      </c>
      <c r="D45" s="171">
        <f t="shared" si="1"/>
        <v>0</v>
      </c>
      <c r="E45" s="172">
        <f t="shared" si="2"/>
        <v>0</v>
      </c>
      <c r="F45" s="31"/>
      <c r="G45" s="23" t="str">
        <f t="shared" si="3"/>
        <v>No Month</v>
      </c>
      <c r="H45" s="24"/>
      <c r="I45" s="20">
        <v>30</v>
      </c>
      <c r="J45" s="40">
        <f t="shared" si="4"/>
        <v>29</v>
      </c>
      <c r="K45" s="28">
        <v>2.564E-2</v>
      </c>
      <c r="L45" s="29">
        <v>2.564E-2</v>
      </c>
      <c r="M45" s="29">
        <v>2.564E-2</v>
      </c>
      <c r="N45" s="29">
        <v>2.564E-2</v>
      </c>
      <c r="O45" s="29">
        <v>2.564E-2</v>
      </c>
      <c r="P45" s="29">
        <v>2.564E-2</v>
      </c>
      <c r="Q45" s="29">
        <v>2.564E-2</v>
      </c>
      <c r="R45" s="29">
        <v>2.564E-2</v>
      </c>
      <c r="S45" s="29">
        <v>2.564E-2</v>
      </c>
      <c r="T45" s="29">
        <v>2.564E-2</v>
      </c>
      <c r="U45" s="29">
        <v>2.564E-2</v>
      </c>
      <c r="V45" s="30">
        <v>2.564E-2</v>
      </c>
    </row>
    <row r="46" spans="1:22" x14ac:dyDescent="0.25">
      <c r="A46" s="20">
        <v>31</v>
      </c>
      <c r="B46" s="21">
        <f t="shared" si="5"/>
        <v>30</v>
      </c>
      <c r="C46" s="170">
        <f t="shared" si="0"/>
        <v>0</v>
      </c>
      <c r="D46" s="171">
        <f t="shared" si="1"/>
        <v>0</v>
      </c>
      <c r="E46" s="172">
        <f t="shared" si="2"/>
        <v>0</v>
      </c>
      <c r="F46" s="31"/>
      <c r="G46" s="23" t="str">
        <f t="shared" si="3"/>
        <v>No Month</v>
      </c>
      <c r="H46" s="24"/>
      <c r="I46" s="20">
        <v>31</v>
      </c>
      <c r="J46" s="40">
        <f t="shared" si="4"/>
        <v>30</v>
      </c>
      <c r="K46" s="28">
        <v>2.564E-2</v>
      </c>
      <c r="L46" s="29">
        <v>2.564E-2</v>
      </c>
      <c r="M46" s="29">
        <v>2.564E-2</v>
      </c>
      <c r="N46" s="29">
        <v>2.564E-2</v>
      </c>
      <c r="O46" s="29">
        <v>2.564E-2</v>
      </c>
      <c r="P46" s="29">
        <v>2.564E-2</v>
      </c>
      <c r="Q46" s="29">
        <v>2.564E-2</v>
      </c>
      <c r="R46" s="29">
        <v>2.564E-2</v>
      </c>
      <c r="S46" s="29">
        <v>2.564E-2</v>
      </c>
      <c r="T46" s="29">
        <v>2.564E-2</v>
      </c>
      <c r="U46" s="29">
        <v>2.564E-2</v>
      </c>
      <c r="V46" s="30">
        <v>2.564E-2</v>
      </c>
    </row>
    <row r="47" spans="1:22" x14ac:dyDescent="0.25">
      <c r="A47" s="20">
        <v>32</v>
      </c>
      <c r="B47" s="21">
        <f t="shared" si="5"/>
        <v>31</v>
      </c>
      <c r="C47" s="170">
        <f t="shared" si="0"/>
        <v>0</v>
      </c>
      <c r="D47" s="171">
        <f t="shared" si="1"/>
        <v>0</v>
      </c>
      <c r="E47" s="172">
        <f t="shared" si="2"/>
        <v>0</v>
      </c>
      <c r="F47" s="31"/>
      <c r="G47" s="23" t="str">
        <f t="shared" si="3"/>
        <v>No Month</v>
      </c>
      <c r="H47" s="24"/>
      <c r="I47" s="20">
        <v>32</v>
      </c>
      <c r="J47" s="40">
        <f t="shared" si="4"/>
        <v>31</v>
      </c>
      <c r="K47" s="28">
        <v>2.564E-2</v>
      </c>
      <c r="L47" s="29">
        <v>2.564E-2</v>
      </c>
      <c r="M47" s="29">
        <v>2.564E-2</v>
      </c>
      <c r="N47" s="29">
        <v>2.564E-2</v>
      </c>
      <c r="O47" s="29">
        <v>2.564E-2</v>
      </c>
      <c r="P47" s="29">
        <v>2.564E-2</v>
      </c>
      <c r="Q47" s="29">
        <v>2.564E-2</v>
      </c>
      <c r="R47" s="29">
        <v>2.564E-2</v>
      </c>
      <c r="S47" s="29">
        <v>2.564E-2</v>
      </c>
      <c r="T47" s="29">
        <v>2.564E-2</v>
      </c>
      <c r="U47" s="29">
        <v>2.564E-2</v>
      </c>
      <c r="V47" s="30">
        <v>2.564E-2</v>
      </c>
    </row>
    <row r="48" spans="1:22" x14ac:dyDescent="0.25">
      <c r="A48" s="20">
        <v>33</v>
      </c>
      <c r="B48" s="21">
        <f t="shared" si="5"/>
        <v>32</v>
      </c>
      <c r="C48" s="170">
        <f t="shared" si="0"/>
        <v>0</v>
      </c>
      <c r="D48" s="171">
        <f t="shared" si="1"/>
        <v>0</v>
      </c>
      <c r="E48" s="172">
        <f t="shared" si="2"/>
        <v>0</v>
      </c>
      <c r="F48" s="31"/>
      <c r="G48" s="23" t="str">
        <f t="shared" si="3"/>
        <v>No Month</v>
      </c>
      <c r="H48" s="24"/>
      <c r="I48" s="20">
        <v>33</v>
      </c>
      <c r="J48" s="40">
        <f t="shared" si="4"/>
        <v>32</v>
      </c>
      <c r="K48" s="28">
        <v>2.564E-2</v>
      </c>
      <c r="L48" s="29">
        <v>2.564E-2</v>
      </c>
      <c r="M48" s="29">
        <v>2.564E-2</v>
      </c>
      <c r="N48" s="29">
        <v>2.564E-2</v>
      </c>
      <c r="O48" s="29">
        <v>2.564E-2</v>
      </c>
      <c r="P48" s="29">
        <v>2.564E-2</v>
      </c>
      <c r="Q48" s="29">
        <v>2.564E-2</v>
      </c>
      <c r="R48" s="29">
        <v>2.564E-2</v>
      </c>
      <c r="S48" s="29">
        <v>2.564E-2</v>
      </c>
      <c r="T48" s="29">
        <v>2.564E-2</v>
      </c>
      <c r="U48" s="29">
        <v>2.564E-2</v>
      </c>
      <c r="V48" s="30">
        <v>2.564E-2</v>
      </c>
    </row>
    <row r="49" spans="1:22" x14ac:dyDescent="0.25">
      <c r="A49" s="20">
        <v>34</v>
      </c>
      <c r="B49" s="21">
        <f t="shared" si="5"/>
        <v>33</v>
      </c>
      <c r="C49" s="170">
        <f t="shared" si="0"/>
        <v>0</v>
      </c>
      <c r="D49" s="171">
        <f t="shared" si="1"/>
        <v>0</v>
      </c>
      <c r="E49" s="172">
        <f t="shared" si="2"/>
        <v>0</v>
      </c>
      <c r="F49" s="31"/>
      <c r="G49" s="23" t="str">
        <f t="shared" si="3"/>
        <v>No Month</v>
      </c>
      <c r="H49" s="24"/>
      <c r="I49" s="20">
        <v>34</v>
      </c>
      <c r="J49" s="40">
        <f t="shared" si="4"/>
        <v>33</v>
      </c>
      <c r="K49" s="28">
        <v>2.564E-2</v>
      </c>
      <c r="L49" s="29">
        <v>2.564E-2</v>
      </c>
      <c r="M49" s="29">
        <v>2.564E-2</v>
      </c>
      <c r="N49" s="29">
        <v>2.564E-2</v>
      </c>
      <c r="O49" s="29">
        <v>2.564E-2</v>
      </c>
      <c r="P49" s="29">
        <v>2.564E-2</v>
      </c>
      <c r="Q49" s="29">
        <v>2.564E-2</v>
      </c>
      <c r="R49" s="29">
        <v>2.564E-2</v>
      </c>
      <c r="S49" s="29">
        <v>2.564E-2</v>
      </c>
      <c r="T49" s="29">
        <v>2.564E-2</v>
      </c>
      <c r="U49" s="29">
        <v>2.564E-2</v>
      </c>
      <c r="V49" s="30">
        <v>2.564E-2</v>
      </c>
    </row>
    <row r="50" spans="1:22" x14ac:dyDescent="0.25">
      <c r="A50" s="20">
        <v>35</v>
      </c>
      <c r="B50" s="21">
        <f t="shared" si="5"/>
        <v>34</v>
      </c>
      <c r="C50" s="170">
        <f t="shared" si="0"/>
        <v>0</v>
      </c>
      <c r="D50" s="171">
        <f t="shared" si="1"/>
        <v>0</v>
      </c>
      <c r="E50" s="172">
        <f t="shared" si="2"/>
        <v>0</v>
      </c>
      <c r="F50" s="31"/>
      <c r="G50" s="23" t="str">
        <f t="shared" si="3"/>
        <v>No Month</v>
      </c>
      <c r="H50" s="24"/>
      <c r="I50" s="20">
        <v>35</v>
      </c>
      <c r="J50" s="40">
        <f t="shared" si="4"/>
        <v>34</v>
      </c>
      <c r="K50" s="28">
        <v>2.564E-2</v>
      </c>
      <c r="L50" s="29">
        <v>2.564E-2</v>
      </c>
      <c r="M50" s="29">
        <v>2.564E-2</v>
      </c>
      <c r="N50" s="29">
        <v>2.564E-2</v>
      </c>
      <c r="O50" s="29">
        <v>2.564E-2</v>
      </c>
      <c r="P50" s="29">
        <v>2.564E-2</v>
      </c>
      <c r="Q50" s="29">
        <v>2.564E-2</v>
      </c>
      <c r="R50" s="29">
        <v>2.564E-2</v>
      </c>
      <c r="S50" s="29">
        <v>2.564E-2</v>
      </c>
      <c r="T50" s="29">
        <v>2.564E-2</v>
      </c>
      <c r="U50" s="29">
        <v>2.564E-2</v>
      </c>
      <c r="V50" s="30">
        <v>2.564E-2</v>
      </c>
    </row>
    <row r="51" spans="1:22" x14ac:dyDescent="0.25">
      <c r="A51" s="20">
        <v>36</v>
      </c>
      <c r="B51" s="21">
        <f t="shared" si="5"/>
        <v>35</v>
      </c>
      <c r="C51" s="170">
        <f t="shared" si="0"/>
        <v>0</v>
      </c>
      <c r="D51" s="171">
        <f t="shared" si="1"/>
        <v>0</v>
      </c>
      <c r="E51" s="172">
        <f t="shared" si="2"/>
        <v>0</v>
      </c>
      <c r="F51" s="31"/>
      <c r="G51" s="23" t="str">
        <f t="shared" si="3"/>
        <v>No Month</v>
      </c>
      <c r="H51" s="24"/>
      <c r="I51" s="20">
        <v>36</v>
      </c>
      <c r="J51" s="40">
        <f t="shared" si="4"/>
        <v>35</v>
      </c>
      <c r="K51" s="28">
        <v>2.564E-2</v>
      </c>
      <c r="L51" s="29">
        <v>2.564E-2</v>
      </c>
      <c r="M51" s="29">
        <v>2.564E-2</v>
      </c>
      <c r="N51" s="29">
        <v>2.564E-2</v>
      </c>
      <c r="O51" s="29">
        <v>2.564E-2</v>
      </c>
      <c r="P51" s="29">
        <v>2.564E-2</v>
      </c>
      <c r="Q51" s="29">
        <v>2.564E-2</v>
      </c>
      <c r="R51" s="29">
        <v>2.564E-2</v>
      </c>
      <c r="S51" s="29">
        <v>2.564E-2</v>
      </c>
      <c r="T51" s="29">
        <v>2.564E-2</v>
      </c>
      <c r="U51" s="29">
        <v>2.564E-2</v>
      </c>
      <c r="V51" s="30">
        <v>2.564E-2</v>
      </c>
    </row>
    <row r="52" spans="1:22" x14ac:dyDescent="0.25">
      <c r="A52" s="20">
        <v>37</v>
      </c>
      <c r="B52" s="21">
        <f t="shared" si="5"/>
        <v>36</v>
      </c>
      <c r="C52" s="170">
        <f t="shared" si="0"/>
        <v>0</v>
      </c>
      <c r="D52" s="171">
        <f t="shared" si="1"/>
        <v>0</v>
      </c>
      <c r="E52" s="172">
        <f t="shared" si="2"/>
        <v>0</v>
      </c>
      <c r="F52" s="31"/>
      <c r="G52" s="23" t="str">
        <f t="shared" si="3"/>
        <v>No Month</v>
      </c>
      <c r="H52" s="24"/>
      <c r="I52" s="20">
        <v>37</v>
      </c>
      <c r="J52" s="40">
        <f t="shared" si="4"/>
        <v>36</v>
      </c>
      <c r="K52" s="28">
        <v>2.564E-2</v>
      </c>
      <c r="L52" s="29">
        <v>2.564E-2</v>
      </c>
      <c r="M52" s="29">
        <v>2.564E-2</v>
      </c>
      <c r="N52" s="29">
        <v>2.564E-2</v>
      </c>
      <c r="O52" s="29">
        <v>2.564E-2</v>
      </c>
      <c r="P52" s="29">
        <v>2.564E-2</v>
      </c>
      <c r="Q52" s="29">
        <v>2.564E-2</v>
      </c>
      <c r="R52" s="29">
        <v>2.564E-2</v>
      </c>
      <c r="S52" s="29">
        <v>2.564E-2</v>
      </c>
      <c r="T52" s="29">
        <v>2.564E-2</v>
      </c>
      <c r="U52" s="29">
        <v>2.564E-2</v>
      </c>
      <c r="V52" s="30">
        <v>2.564E-2</v>
      </c>
    </row>
    <row r="53" spans="1:22" x14ac:dyDescent="0.25">
      <c r="A53" s="20">
        <v>38</v>
      </c>
      <c r="B53" s="21">
        <f t="shared" si="5"/>
        <v>37</v>
      </c>
      <c r="C53" s="170">
        <f t="shared" si="0"/>
        <v>0</v>
      </c>
      <c r="D53" s="171">
        <f t="shared" si="1"/>
        <v>0</v>
      </c>
      <c r="E53" s="172">
        <f t="shared" si="2"/>
        <v>0</v>
      </c>
      <c r="F53" s="31"/>
      <c r="G53" s="23" t="str">
        <f t="shared" si="3"/>
        <v>No Month</v>
      </c>
      <c r="H53" s="24"/>
      <c r="I53" s="20">
        <v>38</v>
      </c>
      <c r="J53" s="40">
        <f t="shared" si="4"/>
        <v>37</v>
      </c>
      <c r="K53" s="28">
        <v>2.564E-2</v>
      </c>
      <c r="L53" s="29">
        <v>2.564E-2</v>
      </c>
      <c r="M53" s="29">
        <v>2.564E-2</v>
      </c>
      <c r="N53" s="29">
        <v>2.564E-2</v>
      </c>
      <c r="O53" s="29">
        <v>2.564E-2</v>
      </c>
      <c r="P53" s="29">
        <v>2.564E-2</v>
      </c>
      <c r="Q53" s="29">
        <v>2.564E-2</v>
      </c>
      <c r="R53" s="29">
        <v>2.564E-2</v>
      </c>
      <c r="S53" s="29">
        <v>2.564E-2</v>
      </c>
      <c r="T53" s="29">
        <v>2.564E-2</v>
      </c>
      <c r="U53" s="29">
        <v>2.564E-2</v>
      </c>
      <c r="V53" s="30">
        <v>2.564E-2</v>
      </c>
    </row>
    <row r="54" spans="1:22" x14ac:dyDescent="0.25">
      <c r="A54" s="20">
        <v>39</v>
      </c>
      <c r="B54" s="21">
        <f t="shared" si="5"/>
        <v>38</v>
      </c>
      <c r="C54" s="170">
        <f t="shared" si="0"/>
        <v>0</v>
      </c>
      <c r="D54" s="171">
        <f t="shared" si="1"/>
        <v>0</v>
      </c>
      <c r="E54" s="172">
        <f t="shared" si="2"/>
        <v>0</v>
      </c>
      <c r="F54" s="31"/>
      <c r="G54" s="23" t="str">
        <f t="shared" si="3"/>
        <v>No Month</v>
      </c>
      <c r="H54" s="24"/>
      <c r="I54" s="20">
        <v>39</v>
      </c>
      <c r="J54" s="40">
        <f t="shared" si="4"/>
        <v>38</v>
      </c>
      <c r="K54" s="28">
        <v>2.564E-2</v>
      </c>
      <c r="L54" s="29">
        <v>2.564E-2</v>
      </c>
      <c r="M54" s="29">
        <v>2.564E-2</v>
      </c>
      <c r="N54" s="29">
        <v>2.564E-2</v>
      </c>
      <c r="O54" s="29">
        <v>2.564E-2</v>
      </c>
      <c r="P54" s="29">
        <v>2.564E-2</v>
      </c>
      <c r="Q54" s="29">
        <v>2.564E-2</v>
      </c>
      <c r="R54" s="29">
        <v>2.564E-2</v>
      </c>
      <c r="S54" s="29">
        <v>2.564E-2</v>
      </c>
      <c r="T54" s="29">
        <v>2.564E-2</v>
      </c>
      <c r="U54" s="29">
        <v>2.564E-2</v>
      </c>
      <c r="V54" s="30">
        <v>2.564E-2</v>
      </c>
    </row>
    <row r="55" spans="1:22" ht="15.6" thickBot="1" x14ac:dyDescent="0.3">
      <c r="A55" s="32">
        <v>40</v>
      </c>
      <c r="B55" s="33">
        <f t="shared" si="5"/>
        <v>39</v>
      </c>
      <c r="C55" s="173">
        <f>IFERROR($C$9*G55,0)</f>
        <v>0</v>
      </c>
      <c r="D55" s="174">
        <f t="shared" si="1"/>
        <v>0</v>
      </c>
      <c r="E55" s="175">
        <f t="shared" si="2"/>
        <v>0</v>
      </c>
      <c r="F55" s="31"/>
      <c r="G55" s="34" t="str">
        <f t="shared" si="3"/>
        <v>No Month</v>
      </c>
      <c r="H55" s="24"/>
      <c r="I55" s="32">
        <v>40</v>
      </c>
      <c r="J55" s="41">
        <f t="shared" si="4"/>
        <v>39</v>
      </c>
      <c r="K55" s="35">
        <v>1.07E-3</v>
      </c>
      <c r="L55" s="36">
        <v>3.2100000000000002E-3</v>
      </c>
      <c r="M55" s="36">
        <v>5.3500000000000006E-3</v>
      </c>
      <c r="N55" s="36">
        <v>7.4900000000000001E-3</v>
      </c>
      <c r="O55" s="36">
        <v>9.6299999999999997E-3</v>
      </c>
      <c r="P55" s="36">
        <v>1.1770000000000001E-2</v>
      </c>
      <c r="Q55" s="36">
        <v>1.391E-2</v>
      </c>
      <c r="R55" s="36">
        <v>1.6049999999999998E-2</v>
      </c>
      <c r="S55" s="36">
        <v>1.8189999999999998E-2</v>
      </c>
      <c r="T55" s="36">
        <v>2.0330000000000001E-2</v>
      </c>
      <c r="U55" s="36">
        <v>2.247E-2</v>
      </c>
      <c r="V55" s="37">
        <v>2.461E-2</v>
      </c>
    </row>
    <row r="56" spans="1:22" x14ac:dyDescent="0.25">
      <c r="I56" s="214"/>
      <c r="J56" s="214"/>
      <c r="K56" s="214"/>
      <c r="L56" s="214"/>
      <c r="M56" s="214"/>
      <c r="N56" s="214"/>
      <c r="O56" s="214"/>
      <c r="P56" s="214"/>
      <c r="Q56" s="215"/>
      <c r="R56" s="214"/>
    </row>
    <row r="103" spans="3:3" x14ac:dyDescent="0.25">
      <c r="C103" s="216" t="s">
        <v>315</v>
      </c>
    </row>
    <row r="104" spans="3:3" x14ac:dyDescent="0.25">
      <c r="C104" s="216"/>
    </row>
    <row r="105" spans="3:3" x14ac:dyDescent="0.25">
      <c r="C105" s="216">
        <v>1</v>
      </c>
    </row>
    <row r="106" spans="3:3" x14ac:dyDescent="0.25">
      <c r="C106" s="216">
        <v>2</v>
      </c>
    </row>
    <row r="107" spans="3:3" x14ac:dyDescent="0.25">
      <c r="C107" s="216">
        <v>3</v>
      </c>
    </row>
    <row r="108" spans="3:3" x14ac:dyDescent="0.25">
      <c r="C108" s="216">
        <v>4</v>
      </c>
    </row>
    <row r="109" spans="3:3" x14ac:dyDescent="0.25">
      <c r="C109" s="216">
        <v>5</v>
      </c>
    </row>
    <row r="110" spans="3:3" x14ac:dyDescent="0.25">
      <c r="C110" s="216">
        <v>6</v>
      </c>
    </row>
    <row r="111" spans="3:3" x14ac:dyDescent="0.25">
      <c r="C111" s="216">
        <v>7</v>
      </c>
    </row>
    <row r="112" spans="3:3" x14ac:dyDescent="0.25">
      <c r="C112" s="216">
        <v>8</v>
      </c>
    </row>
    <row r="113" spans="3:3" x14ac:dyDescent="0.25">
      <c r="C113" s="216">
        <v>9</v>
      </c>
    </row>
    <row r="114" spans="3:3" x14ac:dyDescent="0.25">
      <c r="C114" s="216">
        <v>10</v>
      </c>
    </row>
    <row r="115" spans="3:3" x14ac:dyDescent="0.25">
      <c r="C115" s="216">
        <v>11</v>
      </c>
    </row>
    <row r="116" spans="3:3" x14ac:dyDescent="0.25">
      <c r="C116" s="216">
        <v>12</v>
      </c>
    </row>
  </sheetData>
  <sheetProtection algorithmName="SHA-512" hashValue="wUuCQ4zMT+9yFHoL7nNlonRPnL89rR5apAKoGfh34x6Sj5oQZUC2QV9uhmO465bRNsmoLFC3kK2wh6x6oZDoig==" saltValue="4dXK4E8Mr/YiOIdl0Cog3A==" spinCount="100000" sheet="1" objects="1" scenarios="1" formatCells="0"/>
  <mergeCells count="23">
    <mergeCell ref="A1:N1"/>
    <mergeCell ref="A2:N2"/>
    <mergeCell ref="A3:R3"/>
    <mergeCell ref="B5:D5"/>
    <mergeCell ref="B6:D6"/>
    <mergeCell ref="B4:D4"/>
    <mergeCell ref="E4:K4"/>
    <mergeCell ref="E5:K5"/>
    <mergeCell ref="E6:K6"/>
    <mergeCell ref="B7:C7"/>
    <mergeCell ref="D7:K7"/>
    <mergeCell ref="D10:K10"/>
    <mergeCell ref="A14:C14"/>
    <mergeCell ref="D12:K12"/>
    <mergeCell ref="D13:K13"/>
    <mergeCell ref="A11:A13"/>
    <mergeCell ref="B11:K11"/>
    <mergeCell ref="I14:V14"/>
    <mergeCell ref="A8:A10"/>
    <mergeCell ref="D8:K8"/>
    <mergeCell ref="D9:K9"/>
    <mergeCell ref="L9:M9"/>
    <mergeCell ref="N9:V9"/>
  </mergeCells>
  <conditionalFormatting sqref="C8:C9">
    <cfRule type="containsBlanks" dxfId="27" priority="3">
      <formula>LEN(TRIM(C8))=0</formula>
    </cfRule>
  </conditionalFormatting>
  <conditionalFormatting sqref="C12:C13">
    <cfRule type="containsBlanks" dxfId="26" priority="1">
      <formula>LEN(TRIM(C12))=0</formula>
    </cfRule>
  </conditionalFormatting>
  <dataValidations count="1">
    <dataValidation type="list" showInputMessage="1" showErrorMessage="1" sqref="C13" xr:uid="{AF26562A-B935-4CA1-9FD4-28FC9066EE08}">
      <formula1>$C$104:$C$116</formula1>
    </dataValidation>
  </dataValidations>
  <printOptions horizontalCentered="1"/>
  <pageMargins left="0.25" right="0.25" top="0.25" bottom="0.25" header="0.3" footer="0.3"/>
  <pageSetup scale="47" orientation="landscape" r:id="rId1"/>
  <customProperties>
    <customPr name="EpmWorksheetKeyString_GUID" r:id="rId2"/>
  </customProperties>
  <ignoredErrors>
    <ignoredError sqref="D40:E4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D98-D598-4987-9099-A84304123A2D}">
  <sheetPr>
    <pageSetUpPr fitToPage="1"/>
  </sheetPr>
  <dimension ref="A1:M44"/>
  <sheetViews>
    <sheetView topLeftCell="A2" zoomScale="70" zoomScaleNormal="70" workbookViewId="0">
      <selection activeCell="B6" sqref="B6"/>
    </sheetView>
  </sheetViews>
  <sheetFormatPr defaultColWidth="9.33203125" defaultRowHeight="15" x14ac:dyDescent="0.25"/>
  <cols>
    <col min="1" max="1" width="23.6640625" style="65" customWidth="1"/>
    <col min="2" max="2" width="16.6640625" style="65" bestFit="1" customWidth="1"/>
    <col min="3" max="3" width="20.6640625" style="65" customWidth="1"/>
    <col min="4" max="4" width="23.5546875" style="65" bestFit="1" customWidth="1"/>
    <col min="5" max="5" width="22.6640625" style="65" bestFit="1" customWidth="1"/>
    <col min="6" max="6" width="19.44140625" style="65" bestFit="1" customWidth="1"/>
    <col min="7" max="7" width="13.6640625" style="65" customWidth="1"/>
    <col min="8" max="8" width="20.6640625" style="65" customWidth="1"/>
    <col min="9" max="9" width="1.6640625" style="65" customWidth="1"/>
    <col min="10" max="16384" width="9.33203125" style="65"/>
  </cols>
  <sheetData>
    <row r="1" spans="1:13" ht="15.75" customHeight="1" x14ac:dyDescent="0.3">
      <c r="A1" s="327" t="s">
        <v>303</v>
      </c>
      <c r="B1" s="328"/>
      <c r="C1" s="328"/>
      <c r="D1" s="328"/>
      <c r="E1" s="328"/>
      <c r="F1" s="328"/>
      <c r="G1" s="328"/>
      <c r="H1" s="329"/>
      <c r="I1" s="64"/>
    </row>
    <row r="2" spans="1:13" ht="232.95" customHeight="1" x14ac:dyDescent="0.3">
      <c r="A2" s="301" t="s">
        <v>307</v>
      </c>
      <c r="B2" s="302"/>
      <c r="C2" s="302"/>
      <c r="D2" s="302"/>
      <c r="E2" s="302"/>
      <c r="F2" s="302"/>
      <c r="G2" s="302"/>
      <c r="H2" s="303"/>
      <c r="I2" s="64"/>
    </row>
    <row r="3" spans="1:13" ht="18" customHeight="1" x14ac:dyDescent="0.3">
      <c r="A3" s="333" t="s">
        <v>299</v>
      </c>
      <c r="B3" s="333"/>
      <c r="C3" s="325">
        <f>'Consolidated Summary'!B3</f>
        <v>0</v>
      </c>
      <c r="D3" s="326"/>
      <c r="E3" s="326"/>
      <c r="F3" s="330" t="s">
        <v>190</v>
      </c>
      <c r="G3" s="331"/>
      <c r="H3" s="331"/>
      <c r="I3" s="64"/>
    </row>
    <row r="4" spans="1:13" ht="15" customHeight="1" x14ac:dyDescent="0.3">
      <c r="A4" s="334" t="s">
        <v>41</v>
      </c>
      <c r="B4" s="334"/>
      <c r="C4" s="335">
        <f>'Consolidated Summary'!B4</f>
        <v>0</v>
      </c>
      <c r="D4" s="335"/>
      <c r="E4" s="335"/>
      <c r="F4" s="330" t="s">
        <v>190</v>
      </c>
      <c r="G4" s="331"/>
      <c r="H4" s="331"/>
      <c r="I4" s="64"/>
    </row>
    <row r="5" spans="1:13" ht="15" customHeight="1" x14ac:dyDescent="0.3">
      <c r="A5" s="334" t="s">
        <v>42</v>
      </c>
      <c r="B5" s="334"/>
      <c r="C5" s="336">
        <f>'Consolidated Summary'!B5</f>
        <v>0</v>
      </c>
      <c r="D5" s="336"/>
      <c r="E5" s="336"/>
      <c r="F5" s="330" t="s">
        <v>190</v>
      </c>
      <c r="G5" s="331"/>
      <c r="H5" s="331"/>
      <c r="I5" s="64"/>
    </row>
    <row r="6" spans="1:13" ht="15.6" x14ac:dyDescent="0.3">
      <c r="A6" s="68" t="s">
        <v>99</v>
      </c>
      <c r="B6" s="117"/>
      <c r="C6" s="332" t="s">
        <v>146</v>
      </c>
      <c r="D6" s="321"/>
      <c r="E6" s="321"/>
      <c r="F6" s="321"/>
      <c r="G6" s="321"/>
      <c r="H6" s="322"/>
      <c r="I6" s="72"/>
    </row>
    <row r="7" spans="1:13" ht="31.2" x14ac:dyDescent="0.3">
      <c r="A7" s="68" t="s">
        <v>140</v>
      </c>
      <c r="B7" s="148"/>
      <c r="C7" s="332" t="s">
        <v>147</v>
      </c>
      <c r="D7" s="321"/>
      <c r="E7" s="321"/>
      <c r="F7" s="321"/>
      <c r="G7" s="321"/>
      <c r="H7" s="322"/>
      <c r="I7" s="72"/>
    </row>
    <row r="8" spans="1:13" ht="15.6" x14ac:dyDescent="0.3">
      <c r="A8" s="70" t="s">
        <v>142</v>
      </c>
      <c r="B8" s="148"/>
      <c r="C8" s="332" t="s">
        <v>148</v>
      </c>
      <c r="D8" s="321"/>
      <c r="E8" s="321"/>
      <c r="F8" s="321"/>
      <c r="G8" s="321"/>
      <c r="H8" s="322"/>
      <c r="I8" s="64"/>
    </row>
    <row r="9" spans="1:13" ht="31.2" x14ac:dyDescent="0.3">
      <c r="A9" s="68" t="s">
        <v>141</v>
      </c>
      <c r="B9" s="148">
        <f>YEAR('Consolidated Summary'!B7)</f>
        <v>1900</v>
      </c>
      <c r="C9" s="301" t="s">
        <v>275</v>
      </c>
      <c r="D9" s="337"/>
      <c r="E9" s="337"/>
      <c r="F9" s="337"/>
      <c r="G9" s="337"/>
      <c r="H9" s="338"/>
      <c r="I9" s="72"/>
    </row>
    <row r="10" spans="1:13" ht="46.8" x14ac:dyDescent="0.3">
      <c r="A10" s="68" t="s">
        <v>154</v>
      </c>
      <c r="B10" s="160"/>
      <c r="C10" s="301" t="s">
        <v>199</v>
      </c>
      <c r="D10" s="337"/>
      <c r="E10" s="337"/>
      <c r="F10" s="337"/>
      <c r="G10" s="337"/>
      <c r="H10" s="338"/>
      <c r="I10" s="72"/>
    </row>
    <row r="11" spans="1:13" ht="31.2" x14ac:dyDescent="0.3">
      <c r="A11" s="68" t="s">
        <v>143</v>
      </c>
      <c r="B11" s="160"/>
      <c r="C11" s="332" t="s">
        <v>149</v>
      </c>
      <c r="D11" s="321"/>
      <c r="E11" s="321"/>
      <c r="F11" s="321"/>
      <c r="G11" s="321"/>
      <c r="H11" s="322"/>
      <c r="I11" s="72"/>
    </row>
    <row r="12" spans="1:13" ht="31.5" customHeight="1" x14ac:dyDescent="0.3">
      <c r="A12" s="68" t="s">
        <v>151</v>
      </c>
      <c r="B12" s="176">
        <f>B10-B11</f>
        <v>0</v>
      </c>
      <c r="C12" s="301" t="s">
        <v>200</v>
      </c>
      <c r="D12" s="337"/>
      <c r="E12" s="337"/>
      <c r="F12" s="337"/>
      <c r="G12" s="337"/>
      <c r="H12" s="338"/>
      <c r="I12" s="72"/>
    </row>
    <row r="13" spans="1:13" s="5" customFormat="1" ht="46.8" x14ac:dyDescent="0.3">
      <c r="A13" s="68" t="s">
        <v>139</v>
      </c>
      <c r="B13" s="70" t="s">
        <v>3</v>
      </c>
      <c r="C13" s="75" t="s">
        <v>100</v>
      </c>
      <c r="D13" s="76" t="s">
        <v>186</v>
      </c>
      <c r="E13" s="70" t="s">
        <v>101</v>
      </c>
      <c r="F13" s="68" t="s">
        <v>150</v>
      </c>
      <c r="G13" s="68" t="s">
        <v>144</v>
      </c>
      <c r="H13" s="68" t="s">
        <v>145</v>
      </c>
      <c r="I13" s="73"/>
      <c r="M13" s="117"/>
    </row>
    <row r="14" spans="1:13" x14ac:dyDescent="0.25">
      <c r="A14" s="66">
        <v>1</v>
      </c>
      <c r="B14" s="71">
        <f>B7</f>
        <v>0</v>
      </c>
      <c r="C14" s="177">
        <f>IFERROR(PMT($B$6,$B$8,-$B$12,0),0)</f>
        <v>0</v>
      </c>
      <c r="D14" s="177">
        <f>B12</f>
        <v>0</v>
      </c>
      <c r="E14" s="177">
        <f>B12*$B$6</f>
        <v>0</v>
      </c>
      <c r="F14" s="161">
        <f>B12-H14</f>
        <v>0</v>
      </c>
      <c r="G14" s="66" t="s">
        <v>102</v>
      </c>
      <c r="H14" s="177">
        <f>C14-E14</f>
        <v>0</v>
      </c>
      <c r="I14" s="74"/>
    </row>
    <row r="15" spans="1:13" x14ac:dyDescent="0.25">
      <c r="A15" s="66">
        <v>2</v>
      </c>
      <c r="B15" s="71" t="str">
        <f>IF(A15&gt;$B$8+1, "End of Loan", B14+1)</f>
        <v>End of Loan</v>
      </c>
      <c r="C15" s="177">
        <f t="shared" ref="C15:C43" si="0">IFERROR(PMT($B$6,$B$8,-$B$12,0),0)</f>
        <v>0</v>
      </c>
      <c r="D15" s="177">
        <f>F14</f>
        <v>0</v>
      </c>
      <c r="E15" s="177">
        <f>D15*$B$6</f>
        <v>0</v>
      </c>
      <c r="F15" s="161">
        <f>D15-H15</f>
        <v>0</v>
      </c>
      <c r="G15" s="66" t="s">
        <v>103</v>
      </c>
      <c r="H15" s="177">
        <f t="shared" ref="H15:H17" si="1">C15-E15</f>
        <v>0</v>
      </c>
      <c r="I15" s="74"/>
    </row>
    <row r="16" spans="1:13" x14ac:dyDescent="0.25">
      <c r="A16" s="66">
        <v>3</v>
      </c>
      <c r="B16" s="71" t="str">
        <f t="shared" ref="B16:B43" si="2">IF(A16&gt;$B$8+1, "End of Loan", B15+1)</f>
        <v>End of Loan</v>
      </c>
      <c r="C16" s="177">
        <f t="shared" si="0"/>
        <v>0</v>
      </c>
      <c r="D16" s="177">
        <f t="shared" ref="D16:D17" si="3">F15</f>
        <v>0</v>
      </c>
      <c r="E16" s="177">
        <f>D16*$B$6</f>
        <v>0</v>
      </c>
      <c r="F16" s="161">
        <f>D16-H16</f>
        <v>0</v>
      </c>
      <c r="G16" s="66" t="s">
        <v>104</v>
      </c>
      <c r="H16" s="177">
        <f t="shared" si="1"/>
        <v>0</v>
      </c>
      <c r="I16" s="74"/>
    </row>
    <row r="17" spans="1:9" x14ac:dyDescent="0.25">
      <c r="A17" s="66">
        <v>4</v>
      </c>
      <c r="B17" s="71" t="str">
        <f t="shared" si="2"/>
        <v>End of Loan</v>
      </c>
      <c r="C17" s="177">
        <f t="shared" si="0"/>
        <v>0</v>
      </c>
      <c r="D17" s="177">
        <f t="shared" si="3"/>
        <v>0</v>
      </c>
      <c r="E17" s="177">
        <f>D17*$B$6</f>
        <v>0</v>
      </c>
      <c r="F17" s="161">
        <f>D17-H17</f>
        <v>0</v>
      </c>
      <c r="G17" s="66" t="s">
        <v>105</v>
      </c>
      <c r="H17" s="177">
        <f t="shared" si="1"/>
        <v>0</v>
      </c>
      <c r="I17" s="74"/>
    </row>
    <row r="18" spans="1:9" x14ac:dyDescent="0.25">
      <c r="A18" s="66">
        <v>5</v>
      </c>
      <c r="B18" s="71" t="str">
        <f t="shared" si="2"/>
        <v>End of Loan</v>
      </c>
      <c r="C18" s="177">
        <f t="shared" si="0"/>
        <v>0</v>
      </c>
      <c r="D18" s="177">
        <f t="shared" ref="D18" si="4">F17</f>
        <v>0</v>
      </c>
      <c r="E18" s="177">
        <f>D18*$B$6</f>
        <v>0</v>
      </c>
      <c r="F18" s="161">
        <f t="shared" ref="F18" si="5">D18-H18</f>
        <v>0</v>
      </c>
      <c r="G18" s="66" t="s">
        <v>106</v>
      </c>
      <c r="H18" s="177">
        <f t="shared" ref="H18" si="6">C18-E18</f>
        <v>0</v>
      </c>
      <c r="I18" s="74"/>
    </row>
    <row r="19" spans="1:9" x14ac:dyDescent="0.25">
      <c r="A19" s="66">
        <v>6</v>
      </c>
      <c r="B19" s="71" t="str">
        <f t="shared" si="2"/>
        <v>End of Loan</v>
      </c>
      <c r="C19" s="177">
        <f t="shared" si="0"/>
        <v>0</v>
      </c>
      <c r="D19" s="177">
        <f t="shared" ref="D19:D43" si="7">F18</f>
        <v>0</v>
      </c>
      <c r="E19" s="177">
        <f t="shared" ref="E19:E43" si="8">D19*$B$6</f>
        <v>0</v>
      </c>
      <c r="F19" s="161">
        <f t="shared" ref="F19:F43" si="9">D19-H19</f>
        <v>0</v>
      </c>
      <c r="G19" s="66" t="s">
        <v>107</v>
      </c>
      <c r="H19" s="177">
        <f t="shared" ref="H19:H43" si="10">C19-E19</f>
        <v>0</v>
      </c>
      <c r="I19" s="74"/>
    </row>
    <row r="20" spans="1:9" x14ac:dyDescent="0.25">
      <c r="A20" s="66">
        <v>7</v>
      </c>
      <c r="B20" s="71" t="str">
        <f t="shared" si="2"/>
        <v>End of Loan</v>
      </c>
      <c r="C20" s="177">
        <f t="shared" si="0"/>
        <v>0</v>
      </c>
      <c r="D20" s="177">
        <f t="shared" si="7"/>
        <v>0</v>
      </c>
      <c r="E20" s="177">
        <f t="shared" si="8"/>
        <v>0</v>
      </c>
      <c r="F20" s="161">
        <f t="shared" si="9"/>
        <v>0</v>
      </c>
      <c r="G20" s="66" t="s">
        <v>108</v>
      </c>
      <c r="H20" s="177">
        <f t="shared" si="10"/>
        <v>0</v>
      </c>
      <c r="I20" s="74"/>
    </row>
    <row r="21" spans="1:9" x14ac:dyDescent="0.25">
      <c r="A21" s="66">
        <v>8</v>
      </c>
      <c r="B21" s="71" t="str">
        <f t="shared" si="2"/>
        <v>End of Loan</v>
      </c>
      <c r="C21" s="177">
        <f t="shared" si="0"/>
        <v>0</v>
      </c>
      <c r="D21" s="177">
        <f t="shared" si="7"/>
        <v>0</v>
      </c>
      <c r="E21" s="177">
        <f t="shared" si="8"/>
        <v>0</v>
      </c>
      <c r="F21" s="161">
        <f t="shared" si="9"/>
        <v>0</v>
      </c>
      <c r="G21" s="66" t="s">
        <v>182</v>
      </c>
      <c r="H21" s="177">
        <f t="shared" si="10"/>
        <v>0</v>
      </c>
      <c r="I21" s="74"/>
    </row>
    <row r="22" spans="1:9" x14ac:dyDescent="0.25">
      <c r="A22" s="66">
        <v>9</v>
      </c>
      <c r="B22" s="71" t="str">
        <f t="shared" si="2"/>
        <v>End of Loan</v>
      </c>
      <c r="C22" s="177">
        <f t="shared" si="0"/>
        <v>0</v>
      </c>
      <c r="D22" s="177">
        <f t="shared" si="7"/>
        <v>0</v>
      </c>
      <c r="E22" s="177">
        <f t="shared" si="8"/>
        <v>0</v>
      </c>
      <c r="F22" s="161">
        <f t="shared" si="9"/>
        <v>0</v>
      </c>
      <c r="G22" s="66" t="s">
        <v>109</v>
      </c>
      <c r="H22" s="177">
        <f t="shared" si="10"/>
        <v>0</v>
      </c>
      <c r="I22" s="74"/>
    </row>
    <row r="23" spans="1:9" x14ac:dyDescent="0.25">
      <c r="A23" s="66">
        <v>10</v>
      </c>
      <c r="B23" s="71" t="str">
        <f t="shared" si="2"/>
        <v>End of Loan</v>
      </c>
      <c r="C23" s="177">
        <f t="shared" si="0"/>
        <v>0</v>
      </c>
      <c r="D23" s="177">
        <f t="shared" si="7"/>
        <v>0</v>
      </c>
      <c r="E23" s="177">
        <f t="shared" si="8"/>
        <v>0</v>
      </c>
      <c r="F23" s="161">
        <f t="shared" si="9"/>
        <v>0</v>
      </c>
      <c r="G23" s="66" t="s">
        <v>183</v>
      </c>
      <c r="H23" s="177">
        <f t="shared" si="10"/>
        <v>0</v>
      </c>
      <c r="I23" s="74"/>
    </row>
    <row r="24" spans="1:9" x14ac:dyDescent="0.25">
      <c r="A24" s="66">
        <v>11</v>
      </c>
      <c r="B24" s="71" t="str">
        <f t="shared" si="2"/>
        <v>End of Loan</v>
      </c>
      <c r="C24" s="177">
        <f t="shared" si="0"/>
        <v>0</v>
      </c>
      <c r="D24" s="177">
        <f t="shared" si="7"/>
        <v>0</v>
      </c>
      <c r="E24" s="177">
        <f t="shared" si="8"/>
        <v>0</v>
      </c>
      <c r="F24" s="161">
        <f t="shared" si="9"/>
        <v>0</v>
      </c>
      <c r="G24" s="66" t="s">
        <v>110</v>
      </c>
      <c r="H24" s="177">
        <f t="shared" si="10"/>
        <v>0</v>
      </c>
      <c r="I24" s="74"/>
    </row>
    <row r="25" spans="1:9" x14ac:dyDescent="0.25">
      <c r="A25" s="66">
        <v>12</v>
      </c>
      <c r="B25" s="71" t="str">
        <f t="shared" si="2"/>
        <v>End of Loan</v>
      </c>
      <c r="C25" s="177">
        <f t="shared" si="0"/>
        <v>0</v>
      </c>
      <c r="D25" s="177">
        <f t="shared" si="7"/>
        <v>0</v>
      </c>
      <c r="E25" s="177">
        <f t="shared" si="8"/>
        <v>0</v>
      </c>
      <c r="F25" s="161">
        <f t="shared" si="9"/>
        <v>0</v>
      </c>
      <c r="G25" s="66" t="s">
        <v>111</v>
      </c>
      <c r="H25" s="177">
        <f t="shared" si="10"/>
        <v>0</v>
      </c>
      <c r="I25" s="74"/>
    </row>
    <row r="26" spans="1:9" x14ac:dyDescent="0.25">
      <c r="A26" s="66">
        <v>13</v>
      </c>
      <c r="B26" s="71" t="str">
        <f t="shared" si="2"/>
        <v>End of Loan</v>
      </c>
      <c r="C26" s="177">
        <f t="shared" si="0"/>
        <v>0</v>
      </c>
      <c r="D26" s="177">
        <f t="shared" si="7"/>
        <v>0</v>
      </c>
      <c r="E26" s="177">
        <f t="shared" si="8"/>
        <v>0</v>
      </c>
      <c r="F26" s="161">
        <f t="shared" si="9"/>
        <v>0</v>
      </c>
      <c r="G26" s="66" t="s">
        <v>112</v>
      </c>
      <c r="H26" s="177">
        <f t="shared" si="10"/>
        <v>0</v>
      </c>
      <c r="I26" s="74"/>
    </row>
    <row r="27" spans="1:9" x14ac:dyDescent="0.25">
      <c r="A27" s="66">
        <v>14</v>
      </c>
      <c r="B27" s="71" t="str">
        <f t="shared" si="2"/>
        <v>End of Loan</v>
      </c>
      <c r="C27" s="177">
        <f t="shared" si="0"/>
        <v>0</v>
      </c>
      <c r="D27" s="177">
        <f t="shared" si="7"/>
        <v>0</v>
      </c>
      <c r="E27" s="177">
        <f t="shared" si="8"/>
        <v>0</v>
      </c>
      <c r="F27" s="161">
        <f t="shared" si="9"/>
        <v>0</v>
      </c>
      <c r="G27" s="66" t="s">
        <v>113</v>
      </c>
      <c r="H27" s="177">
        <f t="shared" si="10"/>
        <v>0</v>
      </c>
      <c r="I27" s="74"/>
    </row>
    <row r="28" spans="1:9" x14ac:dyDescent="0.25">
      <c r="A28" s="66">
        <v>15</v>
      </c>
      <c r="B28" s="71" t="str">
        <f t="shared" si="2"/>
        <v>End of Loan</v>
      </c>
      <c r="C28" s="177">
        <f t="shared" si="0"/>
        <v>0</v>
      </c>
      <c r="D28" s="177">
        <f t="shared" si="7"/>
        <v>0</v>
      </c>
      <c r="E28" s="177">
        <f t="shared" si="8"/>
        <v>0</v>
      </c>
      <c r="F28" s="161">
        <f t="shared" si="9"/>
        <v>0</v>
      </c>
      <c r="G28" s="66" t="s">
        <v>114</v>
      </c>
      <c r="H28" s="177">
        <f t="shared" si="10"/>
        <v>0</v>
      </c>
      <c r="I28" s="74"/>
    </row>
    <row r="29" spans="1:9" x14ac:dyDescent="0.25">
      <c r="A29" s="66">
        <v>16</v>
      </c>
      <c r="B29" s="71" t="str">
        <f t="shared" si="2"/>
        <v>End of Loan</v>
      </c>
      <c r="C29" s="177">
        <f t="shared" si="0"/>
        <v>0</v>
      </c>
      <c r="D29" s="177">
        <f t="shared" si="7"/>
        <v>0</v>
      </c>
      <c r="E29" s="177">
        <f t="shared" si="8"/>
        <v>0</v>
      </c>
      <c r="F29" s="161">
        <f t="shared" si="9"/>
        <v>0</v>
      </c>
      <c r="G29" s="66" t="s">
        <v>115</v>
      </c>
      <c r="H29" s="177">
        <f t="shared" si="10"/>
        <v>0</v>
      </c>
      <c r="I29" s="74"/>
    </row>
    <row r="30" spans="1:9" x14ac:dyDescent="0.25">
      <c r="A30" s="66">
        <v>17</v>
      </c>
      <c r="B30" s="71" t="str">
        <f t="shared" si="2"/>
        <v>End of Loan</v>
      </c>
      <c r="C30" s="177">
        <f t="shared" si="0"/>
        <v>0</v>
      </c>
      <c r="D30" s="177">
        <f t="shared" si="7"/>
        <v>0</v>
      </c>
      <c r="E30" s="177">
        <f t="shared" si="8"/>
        <v>0</v>
      </c>
      <c r="F30" s="161">
        <f t="shared" si="9"/>
        <v>0</v>
      </c>
      <c r="G30" s="66" t="s">
        <v>116</v>
      </c>
      <c r="H30" s="177">
        <f t="shared" si="10"/>
        <v>0</v>
      </c>
      <c r="I30" s="74"/>
    </row>
    <row r="31" spans="1:9" x14ac:dyDescent="0.25">
      <c r="A31" s="66">
        <v>18</v>
      </c>
      <c r="B31" s="71" t="str">
        <f t="shared" si="2"/>
        <v>End of Loan</v>
      </c>
      <c r="C31" s="177">
        <f t="shared" si="0"/>
        <v>0</v>
      </c>
      <c r="D31" s="177">
        <f t="shared" si="7"/>
        <v>0</v>
      </c>
      <c r="E31" s="177">
        <f t="shared" si="8"/>
        <v>0</v>
      </c>
      <c r="F31" s="161">
        <f t="shared" si="9"/>
        <v>0</v>
      </c>
      <c r="G31" s="66" t="s">
        <v>184</v>
      </c>
      <c r="H31" s="177">
        <f t="shared" si="10"/>
        <v>0</v>
      </c>
      <c r="I31" s="74"/>
    </row>
    <row r="32" spans="1:9" x14ac:dyDescent="0.25">
      <c r="A32" s="66">
        <v>19</v>
      </c>
      <c r="B32" s="71" t="str">
        <f t="shared" si="2"/>
        <v>End of Loan</v>
      </c>
      <c r="C32" s="177">
        <f t="shared" si="0"/>
        <v>0</v>
      </c>
      <c r="D32" s="177">
        <f t="shared" si="7"/>
        <v>0</v>
      </c>
      <c r="E32" s="177">
        <f t="shared" si="8"/>
        <v>0</v>
      </c>
      <c r="F32" s="161">
        <f t="shared" si="9"/>
        <v>0</v>
      </c>
      <c r="G32" s="66" t="s">
        <v>185</v>
      </c>
      <c r="H32" s="177">
        <f t="shared" si="10"/>
        <v>0</v>
      </c>
      <c r="I32" s="74"/>
    </row>
    <row r="33" spans="1:9" x14ac:dyDescent="0.25">
      <c r="A33" s="66">
        <v>20</v>
      </c>
      <c r="B33" s="71" t="str">
        <f t="shared" si="2"/>
        <v>End of Loan</v>
      </c>
      <c r="C33" s="177">
        <f t="shared" si="0"/>
        <v>0</v>
      </c>
      <c r="D33" s="177">
        <f t="shared" si="7"/>
        <v>0</v>
      </c>
      <c r="E33" s="177">
        <f t="shared" si="8"/>
        <v>0</v>
      </c>
      <c r="F33" s="161">
        <f t="shared" si="9"/>
        <v>0</v>
      </c>
      <c r="G33" s="66" t="s">
        <v>117</v>
      </c>
      <c r="H33" s="177">
        <f t="shared" si="10"/>
        <v>0</v>
      </c>
      <c r="I33" s="74"/>
    </row>
    <row r="34" spans="1:9" x14ac:dyDescent="0.25">
      <c r="A34" s="66">
        <v>21</v>
      </c>
      <c r="B34" s="71" t="str">
        <f t="shared" si="2"/>
        <v>End of Loan</v>
      </c>
      <c r="C34" s="177">
        <f t="shared" si="0"/>
        <v>0</v>
      </c>
      <c r="D34" s="177">
        <f t="shared" si="7"/>
        <v>0</v>
      </c>
      <c r="E34" s="177">
        <f t="shared" si="8"/>
        <v>0</v>
      </c>
      <c r="F34" s="161">
        <f t="shared" si="9"/>
        <v>0</v>
      </c>
      <c r="G34" s="66" t="s">
        <v>118</v>
      </c>
      <c r="H34" s="177">
        <f t="shared" si="10"/>
        <v>0</v>
      </c>
      <c r="I34" s="74"/>
    </row>
    <row r="35" spans="1:9" x14ac:dyDescent="0.25">
      <c r="A35" s="66">
        <v>22</v>
      </c>
      <c r="B35" s="71" t="str">
        <f t="shared" si="2"/>
        <v>End of Loan</v>
      </c>
      <c r="C35" s="177">
        <f t="shared" si="0"/>
        <v>0</v>
      </c>
      <c r="D35" s="177">
        <f t="shared" si="7"/>
        <v>0</v>
      </c>
      <c r="E35" s="177">
        <f t="shared" si="8"/>
        <v>0</v>
      </c>
      <c r="F35" s="161">
        <f t="shared" si="9"/>
        <v>0</v>
      </c>
      <c r="G35" s="66" t="s">
        <v>119</v>
      </c>
      <c r="H35" s="177">
        <f t="shared" si="10"/>
        <v>0</v>
      </c>
      <c r="I35" s="74"/>
    </row>
    <row r="36" spans="1:9" x14ac:dyDescent="0.25">
      <c r="A36" s="66">
        <v>23</v>
      </c>
      <c r="B36" s="71" t="str">
        <f t="shared" si="2"/>
        <v>End of Loan</v>
      </c>
      <c r="C36" s="177">
        <f t="shared" si="0"/>
        <v>0</v>
      </c>
      <c r="D36" s="177">
        <f t="shared" si="7"/>
        <v>0</v>
      </c>
      <c r="E36" s="177">
        <f t="shared" si="8"/>
        <v>0</v>
      </c>
      <c r="F36" s="161">
        <f t="shared" si="9"/>
        <v>0</v>
      </c>
      <c r="G36" s="66" t="s">
        <v>120</v>
      </c>
      <c r="H36" s="177">
        <f t="shared" si="10"/>
        <v>0</v>
      </c>
      <c r="I36" s="74"/>
    </row>
    <row r="37" spans="1:9" x14ac:dyDescent="0.25">
      <c r="A37" s="66">
        <v>24</v>
      </c>
      <c r="B37" s="71" t="str">
        <f t="shared" si="2"/>
        <v>End of Loan</v>
      </c>
      <c r="C37" s="177">
        <f t="shared" si="0"/>
        <v>0</v>
      </c>
      <c r="D37" s="177">
        <f t="shared" si="7"/>
        <v>0</v>
      </c>
      <c r="E37" s="177">
        <f t="shared" si="8"/>
        <v>0</v>
      </c>
      <c r="F37" s="161">
        <f t="shared" si="9"/>
        <v>0</v>
      </c>
      <c r="G37" s="66" t="s">
        <v>121</v>
      </c>
      <c r="H37" s="177">
        <f t="shared" si="10"/>
        <v>0</v>
      </c>
      <c r="I37" s="74"/>
    </row>
    <row r="38" spans="1:9" x14ac:dyDescent="0.25">
      <c r="A38" s="66">
        <v>25</v>
      </c>
      <c r="B38" s="71" t="str">
        <f t="shared" si="2"/>
        <v>End of Loan</v>
      </c>
      <c r="C38" s="177">
        <f t="shared" si="0"/>
        <v>0</v>
      </c>
      <c r="D38" s="177">
        <f t="shared" si="7"/>
        <v>0</v>
      </c>
      <c r="E38" s="177">
        <f t="shared" si="8"/>
        <v>0</v>
      </c>
      <c r="F38" s="161">
        <f t="shared" si="9"/>
        <v>0</v>
      </c>
      <c r="G38" s="66" t="s">
        <v>122</v>
      </c>
      <c r="H38" s="177">
        <f t="shared" si="10"/>
        <v>0</v>
      </c>
      <c r="I38" s="74"/>
    </row>
    <row r="39" spans="1:9" x14ac:dyDescent="0.25">
      <c r="A39" s="66">
        <v>26</v>
      </c>
      <c r="B39" s="71" t="str">
        <f t="shared" si="2"/>
        <v>End of Loan</v>
      </c>
      <c r="C39" s="177">
        <f t="shared" si="0"/>
        <v>0</v>
      </c>
      <c r="D39" s="177">
        <f t="shared" si="7"/>
        <v>0</v>
      </c>
      <c r="E39" s="177">
        <f t="shared" si="8"/>
        <v>0</v>
      </c>
      <c r="F39" s="161">
        <f t="shared" si="9"/>
        <v>0</v>
      </c>
      <c r="G39" s="66" t="s">
        <v>123</v>
      </c>
      <c r="H39" s="177">
        <f t="shared" si="10"/>
        <v>0</v>
      </c>
      <c r="I39" s="74"/>
    </row>
    <row r="40" spans="1:9" x14ac:dyDescent="0.25">
      <c r="A40" s="66">
        <v>27</v>
      </c>
      <c r="B40" s="71" t="str">
        <f t="shared" si="2"/>
        <v>End of Loan</v>
      </c>
      <c r="C40" s="177">
        <f t="shared" si="0"/>
        <v>0</v>
      </c>
      <c r="D40" s="177">
        <f t="shared" si="7"/>
        <v>0</v>
      </c>
      <c r="E40" s="177">
        <f t="shared" si="8"/>
        <v>0</v>
      </c>
      <c r="F40" s="161">
        <f t="shared" si="9"/>
        <v>0</v>
      </c>
      <c r="G40" s="66" t="s">
        <v>124</v>
      </c>
      <c r="H40" s="177">
        <f t="shared" si="10"/>
        <v>0</v>
      </c>
      <c r="I40" s="74"/>
    </row>
    <row r="41" spans="1:9" x14ac:dyDescent="0.25">
      <c r="A41" s="66">
        <v>28</v>
      </c>
      <c r="B41" s="71" t="str">
        <f t="shared" si="2"/>
        <v>End of Loan</v>
      </c>
      <c r="C41" s="177">
        <f t="shared" si="0"/>
        <v>0</v>
      </c>
      <c r="D41" s="177">
        <f t="shared" si="7"/>
        <v>0</v>
      </c>
      <c r="E41" s="177">
        <f t="shared" si="8"/>
        <v>0</v>
      </c>
      <c r="F41" s="161">
        <f t="shared" si="9"/>
        <v>0</v>
      </c>
      <c r="G41" s="66" t="s">
        <v>125</v>
      </c>
      <c r="H41" s="177">
        <f t="shared" si="10"/>
        <v>0</v>
      </c>
      <c r="I41" s="74"/>
    </row>
    <row r="42" spans="1:9" x14ac:dyDescent="0.25">
      <c r="A42" s="66">
        <v>29</v>
      </c>
      <c r="B42" s="71" t="str">
        <f t="shared" si="2"/>
        <v>End of Loan</v>
      </c>
      <c r="C42" s="177">
        <f t="shared" si="0"/>
        <v>0</v>
      </c>
      <c r="D42" s="177">
        <f t="shared" si="7"/>
        <v>0</v>
      </c>
      <c r="E42" s="177">
        <f t="shared" si="8"/>
        <v>0</v>
      </c>
      <c r="F42" s="161">
        <f t="shared" si="9"/>
        <v>0</v>
      </c>
      <c r="G42" s="66" t="s">
        <v>126</v>
      </c>
      <c r="H42" s="177">
        <f t="shared" si="10"/>
        <v>0</v>
      </c>
      <c r="I42" s="74"/>
    </row>
    <row r="43" spans="1:9" x14ac:dyDescent="0.25">
      <c r="A43" s="66">
        <v>30</v>
      </c>
      <c r="B43" s="71" t="str">
        <f t="shared" si="2"/>
        <v>End of Loan</v>
      </c>
      <c r="C43" s="177">
        <f t="shared" si="0"/>
        <v>0</v>
      </c>
      <c r="D43" s="177">
        <f t="shared" si="7"/>
        <v>0</v>
      </c>
      <c r="E43" s="177">
        <f t="shared" si="8"/>
        <v>0</v>
      </c>
      <c r="F43" s="161">
        <f t="shared" si="9"/>
        <v>0</v>
      </c>
      <c r="G43" s="66" t="s">
        <v>127</v>
      </c>
      <c r="H43" s="177">
        <f t="shared" si="10"/>
        <v>0</v>
      </c>
      <c r="I43" s="74"/>
    </row>
    <row r="44" spans="1:9" s="5" customFormat="1" ht="15.6" x14ac:dyDescent="0.3">
      <c r="A44" s="7" t="s">
        <v>0</v>
      </c>
      <c r="C44" s="179">
        <f>SUM(C14:C43)</f>
        <v>0</v>
      </c>
      <c r="D44" s="178"/>
      <c r="E44" s="179">
        <f>SUM(E14:E43)</f>
        <v>0</v>
      </c>
      <c r="F44" s="179"/>
      <c r="H44" s="179">
        <f>SUM(H14:H43)</f>
        <v>0</v>
      </c>
      <c r="I44" s="1"/>
    </row>
  </sheetData>
  <sheetProtection algorithmName="SHA-512" hashValue="CHwx6yr7rAiX7W6+elayIVFcwOl+H0h57zQL1CBbsk+OrAgopqf6V2s/Zak3n33CvUT35gEZZLBIcPW7WnlTmQ==" saltValue="tN3xpYlVBdKr2tbJ77/40Q==" spinCount="100000" sheet="1" objects="1" scenarios="1"/>
  <mergeCells count="18">
    <mergeCell ref="C11:H11"/>
    <mergeCell ref="C12:H12"/>
    <mergeCell ref="F4:H4"/>
    <mergeCell ref="F5:H5"/>
    <mergeCell ref="C8:H8"/>
    <mergeCell ref="C9:H9"/>
    <mergeCell ref="C10:H10"/>
    <mergeCell ref="A1:H1"/>
    <mergeCell ref="C3:E3"/>
    <mergeCell ref="F3:H3"/>
    <mergeCell ref="C6:H6"/>
    <mergeCell ref="C7:H7"/>
    <mergeCell ref="A3:B3"/>
    <mergeCell ref="A4:B4"/>
    <mergeCell ref="A5:B5"/>
    <mergeCell ref="C4:E4"/>
    <mergeCell ref="C5:E5"/>
    <mergeCell ref="A2:H2"/>
  </mergeCells>
  <phoneticPr fontId="9" type="noConversion"/>
  <conditionalFormatting sqref="B6:B8">
    <cfRule type="containsBlanks" dxfId="25" priority="1">
      <formula>LEN(TRIM(B6))=0</formula>
    </cfRule>
  </conditionalFormatting>
  <conditionalFormatting sqref="B10:B11">
    <cfRule type="containsBlanks" dxfId="24" priority="2">
      <formula>LEN(TRIM(B10))=0</formula>
    </cfRule>
  </conditionalFormatting>
  <printOptions horizontalCentered="1"/>
  <pageMargins left="0.7" right="0.7" top="0.75" bottom="0.75" header="0.3" footer="0.3"/>
  <pageSetup scale="5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6"/>
  <sheetViews>
    <sheetView zoomScale="70" zoomScaleNormal="70" workbookViewId="0">
      <selection sqref="A1:O1"/>
    </sheetView>
  </sheetViews>
  <sheetFormatPr defaultColWidth="9.33203125" defaultRowHeight="15" outlineLevelRow="1" x14ac:dyDescent="0.25"/>
  <cols>
    <col min="1" max="1" width="5.6640625" style="11" customWidth="1"/>
    <col min="2" max="2" width="60.6640625" style="11" customWidth="1"/>
    <col min="3" max="3" width="21.6640625" style="11" customWidth="1"/>
    <col min="4" max="4" width="24.44140625" style="11" customWidth="1"/>
    <col min="5" max="5" width="20.33203125" style="11" customWidth="1"/>
    <col min="6" max="6" width="16.33203125" style="11" customWidth="1"/>
    <col min="7" max="7" width="19.5546875" style="11" customWidth="1"/>
    <col min="8" max="8" width="25.6640625" style="11" customWidth="1"/>
    <col min="9" max="9" width="20.33203125" style="11" customWidth="1"/>
    <col min="10" max="10" width="22.6640625" style="11" customWidth="1"/>
    <col min="11" max="11" width="20.6640625" style="11" customWidth="1"/>
    <col min="12" max="12" width="27.6640625" style="11" customWidth="1"/>
    <col min="13" max="13" width="25.6640625" style="11" customWidth="1"/>
    <col min="14" max="14" width="25.44140625" style="11" customWidth="1"/>
    <col min="15" max="15" width="86.6640625" style="11" customWidth="1"/>
    <col min="16" max="16384" width="9.33203125" style="11"/>
  </cols>
  <sheetData>
    <row r="1" spans="1:15" ht="17.399999999999999" x14ac:dyDescent="0.3">
      <c r="A1" s="348" t="s">
        <v>304</v>
      </c>
      <c r="B1" s="349"/>
      <c r="C1" s="349"/>
      <c r="D1" s="349"/>
      <c r="E1" s="349"/>
      <c r="F1" s="349"/>
      <c r="G1" s="349"/>
      <c r="H1" s="349"/>
      <c r="I1" s="349"/>
      <c r="J1" s="349"/>
      <c r="K1" s="349"/>
      <c r="L1" s="349"/>
      <c r="M1" s="349"/>
      <c r="N1" s="349"/>
      <c r="O1" s="350"/>
    </row>
    <row r="2" spans="1:15" ht="295.95" customHeight="1" x14ac:dyDescent="0.3">
      <c r="A2" s="351" t="s">
        <v>313</v>
      </c>
      <c r="B2" s="318"/>
      <c r="C2" s="318"/>
      <c r="D2" s="318"/>
      <c r="E2" s="318"/>
      <c r="F2" s="318"/>
      <c r="G2" s="318"/>
      <c r="H2" s="318"/>
      <c r="I2" s="318"/>
      <c r="J2" s="318"/>
      <c r="K2" s="318"/>
      <c r="L2" s="318"/>
      <c r="M2" s="318"/>
      <c r="N2" s="318"/>
      <c r="O2" s="352"/>
    </row>
    <row r="3" spans="1:15" ht="18" customHeight="1" x14ac:dyDescent="0.3">
      <c r="A3" s="57"/>
      <c r="B3" s="6" t="s">
        <v>299</v>
      </c>
      <c r="C3" s="325">
        <f>'Consolidated Summary'!B3</f>
        <v>0</v>
      </c>
      <c r="D3" s="326"/>
      <c r="E3" s="326"/>
      <c r="F3" s="292" t="s">
        <v>190</v>
      </c>
      <c r="G3" s="323"/>
      <c r="H3" s="324"/>
      <c r="I3" s="82"/>
      <c r="J3" s="82"/>
      <c r="K3" s="82"/>
      <c r="L3" s="82"/>
      <c r="M3" s="3"/>
      <c r="N3" s="3"/>
      <c r="O3" s="64"/>
    </row>
    <row r="4" spans="1:15" s="65" customFormat="1" ht="15" customHeight="1" x14ac:dyDescent="0.3">
      <c r="A4" s="57"/>
      <c r="B4" s="5" t="s">
        <v>41</v>
      </c>
      <c r="C4" s="320">
        <f>'Consolidated Summary'!B4</f>
        <v>0</v>
      </c>
      <c r="D4" s="321"/>
      <c r="E4" s="322"/>
      <c r="F4" s="292" t="s">
        <v>190</v>
      </c>
      <c r="G4" s="323"/>
      <c r="H4" s="324"/>
      <c r="I4" s="82"/>
      <c r="J4" s="82"/>
      <c r="K4" s="82"/>
      <c r="L4" s="82"/>
      <c r="M4" s="64"/>
      <c r="N4" s="64"/>
      <c r="O4" s="64"/>
    </row>
    <row r="5" spans="1:15" s="65" customFormat="1" ht="15" customHeight="1" x14ac:dyDescent="0.3">
      <c r="A5" s="57"/>
      <c r="B5" s="5" t="s">
        <v>42</v>
      </c>
      <c r="C5" s="292">
        <f>'Consolidated Summary'!B5</f>
        <v>0</v>
      </c>
      <c r="D5" s="323"/>
      <c r="E5" s="324"/>
      <c r="F5" s="292" t="s">
        <v>190</v>
      </c>
      <c r="G5" s="323"/>
      <c r="H5" s="324"/>
      <c r="I5" s="82"/>
      <c r="J5" s="82"/>
      <c r="K5" s="82"/>
      <c r="L5" s="82"/>
      <c r="M5" s="64"/>
      <c r="N5" s="64"/>
      <c r="O5" s="64"/>
    </row>
    <row r="6" spans="1:15" ht="18" customHeight="1" x14ac:dyDescent="0.3">
      <c r="A6" s="57"/>
      <c r="B6" s="6" t="s">
        <v>25</v>
      </c>
      <c r="C6" s="339">
        <f>YEAR('Consolidated Summary'!B7)</f>
        <v>1900</v>
      </c>
      <c r="D6" s="340"/>
      <c r="E6" s="341"/>
      <c r="F6" s="292" t="s">
        <v>274</v>
      </c>
      <c r="G6" s="323"/>
      <c r="H6" s="324"/>
      <c r="I6" s="3"/>
      <c r="J6" s="3"/>
      <c r="K6" s="10"/>
      <c r="L6" s="10"/>
      <c r="M6" s="52"/>
      <c r="N6" s="10"/>
      <c r="O6" s="53"/>
    </row>
    <row r="7" spans="1:15" ht="18" customHeight="1" thickBot="1" x14ac:dyDescent="0.35">
      <c r="A7" s="58"/>
      <c r="B7" s="48" t="s">
        <v>163</v>
      </c>
      <c r="C7" s="342">
        <v>2.75E-2</v>
      </c>
      <c r="D7" s="343"/>
      <c r="E7" s="344"/>
      <c r="F7" s="345" t="s">
        <v>309</v>
      </c>
      <c r="G7" s="346"/>
      <c r="H7" s="347"/>
      <c r="I7" s="12"/>
      <c r="J7" s="12"/>
      <c r="K7" s="54"/>
      <c r="L7" s="54"/>
      <c r="M7" s="55"/>
      <c r="N7" s="54"/>
      <c r="O7" s="56"/>
    </row>
    <row r="8" spans="1:15" s="6" customFormat="1" ht="85.5" customHeight="1" thickBot="1" x14ac:dyDescent="0.35">
      <c r="A8" s="196" t="s">
        <v>35</v>
      </c>
      <c r="B8" s="49" t="s">
        <v>34</v>
      </c>
      <c r="C8" s="50" t="s">
        <v>38</v>
      </c>
      <c r="D8" s="50" t="s">
        <v>40</v>
      </c>
      <c r="E8" s="50" t="s">
        <v>26</v>
      </c>
      <c r="F8" s="50" t="s">
        <v>25</v>
      </c>
      <c r="G8" s="50" t="s">
        <v>28</v>
      </c>
      <c r="H8" s="50" t="s">
        <v>29</v>
      </c>
      <c r="I8" s="50" t="s">
        <v>30</v>
      </c>
      <c r="J8" s="50" t="s">
        <v>32</v>
      </c>
      <c r="K8" s="50" t="s">
        <v>31</v>
      </c>
      <c r="L8" s="50" t="s">
        <v>168</v>
      </c>
      <c r="M8" s="50" t="s">
        <v>33</v>
      </c>
      <c r="N8" s="50" t="s">
        <v>43</v>
      </c>
      <c r="O8" s="51" t="s">
        <v>39</v>
      </c>
    </row>
    <row r="9" spans="1:15" s="42" customFormat="1" ht="30.6" x14ac:dyDescent="0.3">
      <c r="A9" s="193" t="s">
        <v>36</v>
      </c>
      <c r="B9" s="59" t="s">
        <v>27</v>
      </c>
      <c r="C9" s="156">
        <v>2005</v>
      </c>
      <c r="D9" s="192">
        <v>30</v>
      </c>
      <c r="E9" s="156">
        <f>C9+D9</f>
        <v>2035</v>
      </c>
      <c r="F9" s="156">
        <f>C6</f>
        <v>1900</v>
      </c>
      <c r="G9" s="156">
        <f>E9-F9</f>
        <v>135</v>
      </c>
      <c r="H9" s="156">
        <v>2005</v>
      </c>
      <c r="I9" s="180">
        <v>2000000</v>
      </c>
      <c r="J9" s="156">
        <f>E9-H9</f>
        <v>30</v>
      </c>
      <c r="K9" s="180">
        <f>I9*(1+$C$7)^J9</f>
        <v>4513203.45677571</v>
      </c>
      <c r="L9" s="180">
        <v>50000</v>
      </c>
      <c r="M9" s="180">
        <f>K9-L9</f>
        <v>4463203.45677571</v>
      </c>
      <c r="N9" s="180">
        <f>IF(K9=0, "Data Incomplete", M9/G9)</f>
        <v>33060.766346486744</v>
      </c>
      <c r="O9" s="60" t="s">
        <v>44</v>
      </c>
    </row>
    <row r="10" spans="1:15" ht="30" x14ac:dyDescent="0.25">
      <c r="A10" s="20">
        <v>1</v>
      </c>
      <c r="B10" s="96"/>
      <c r="C10" s="158"/>
      <c r="D10" s="158"/>
      <c r="E10" s="21">
        <f>C10+D10</f>
        <v>0</v>
      </c>
      <c r="F10" s="157">
        <f>$C$6</f>
        <v>1900</v>
      </c>
      <c r="G10" s="21" t="str">
        <f>IF(E10-F10&lt;=0, "Data Incomplete", E10-F10)</f>
        <v>Data Incomplete</v>
      </c>
      <c r="H10" s="158"/>
      <c r="I10" s="169"/>
      <c r="J10" s="157" t="str">
        <f>IF(E10-H10&lt;=0, "Data Incomplete", E10-H10)</f>
        <v>Data Incomplete</v>
      </c>
      <c r="K10" s="182" t="str">
        <f>IFERROR(I10*(1+$C$7)^J10, "Data Incomplete")</f>
        <v>Data Incomplete</v>
      </c>
      <c r="L10" s="169"/>
      <c r="M10" s="184" t="str">
        <f>IFERROR(K10-L10, "Data Incomplete")</f>
        <v>Data Incomplete</v>
      </c>
      <c r="N10" s="184" t="str">
        <f>IFERROR(IF(K10=0, "Data Incomplete", M10/G10), "Data Incomplete")</f>
        <v>Data Incomplete</v>
      </c>
      <c r="O10" s="62" t="s">
        <v>37</v>
      </c>
    </row>
    <row r="11" spans="1:15" ht="30" x14ac:dyDescent="0.25">
      <c r="A11" s="20">
        <v>2</v>
      </c>
      <c r="B11" s="96"/>
      <c r="C11" s="158"/>
      <c r="D11" s="158"/>
      <c r="E11" s="21">
        <f t="shared" ref="E11:E24" si="0">C11+D11</f>
        <v>0</v>
      </c>
      <c r="F11" s="157">
        <f t="shared" ref="F11:F24" si="1">$C$6</f>
        <v>1900</v>
      </c>
      <c r="G11" s="21" t="str">
        <f t="shared" ref="G11:G24" si="2">IF(E11-F11&lt;=0, "Data Incomplete", E11-F11)</f>
        <v>Data Incomplete</v>
      </c>
      <c r="H11" s="158"/>
      <c r="I11" s="169"/>
      <c r="J11" s="157" t="str">
        <f t="shared" ref="J11:J24" si="3">IF(E11-H11&lt;=0, "Data Incomplete", E11-H11)</f>
        <v>Data Incomplete</v>
      </c>
      <c r="K11" s="182" t="str">
        <f t="shared" ref="K11:K24" si="4">IFERROR(I11*(1+$C$7)^J11, "Data Incomplete")</f>
        <v>Data Incomplete</v>
      </c>
      <c r="L11" s="169"/>
      <c r="M11" s="184" t="str">
        <f t="shared" ref="M11:M24" si="5">IFERROR(K11-L11, "Data Incomplete")</f>
        <v>Data Incomplete</v>
      </c>
      <c r="N11" s="184" t="str">
        <f t="shared" ref="N11:N24" si="6">IFERROR(IF(K11=0, "Data Incomplete", M11/G11), "Data Incomplete")</f>
        <v>Data Incomplete</v>
      </c>
      <c r="O11" s="62" t="s">
        <v>37</v>
      </c>
    </row>
    <row r="12" spans="1:15" ht="30" x14ac:dyDescent="0.25">
      <c r="A12" s="20">
        <v>3</v>
      </c>
      <c r="B12" s="154"/>
      <c r="C12" s="158"/>
      <c r="D12" s="158"/>
      <c r="E12" s="21">
        <f t="shared" si="0"/>
        <v>0</v>
      </c>
      <c r="F12" s="157">
        <f t="shared" si="1"/>
        <v>1900</v>
      </c>
      <c r="G12" s="21" t="str">
        <f t="shared" si="2"/>
        <v>Data Incomplete</v>
      </c>
      <c r="H12" s="158"/>
      <c r="I12" s="169"/>
      <c r="J12" s="157" t="str">
        <f t="shared" si="3"/>
        <v>Data Incomplete</v>
      </c>
      <c r="K12" s="182" t="str">
        <f t="shared" si="4"/>
        <v>Data Incomplete</v>
      </c>
      <c r="L12" s="169"/>
      <c r="M12" s="184" t="str">
        <f t="shared" si="5"/>
        <v>Data Incomplete</v>
      </c>
      <c r="N12" s="184" t="str">
        <f t="shared" si="6"/>
        <v>Data Incomplete</v>
      </c>
      <c r="O12" s="62" t="s">
        <v>37</v>
      </c>
    </row>
    <row r="13" spans="1:15" ht="30" x14ac:dyDescent="0.25">
      <c r="A13" s="20">
        <v>4</v>
      </c>
      <c r="B13" s="154"/>
      <c r="C13" s="158"/>
      <c r="D13" s="158"/>
      <c r="E13" s="21">
        <f t="shared" si="0"/>
        <v>0</v>
      </c>
      <c r="F13" s="157">
        <f t="shared" si="1"/>
        <v>1900</v>
      </c>
      <c r="G13" s="21" t="str">
        <f t="shared" si="2"/>
        <v>Data Incomplete</v>
      </c>
      <c r="H13" s="158"/>
      <c r="I13" s="169"/>
      <c r="J13" s="157" t="str">
        <f t="shared" si="3"/>
        <v>Data Incomplete</v>
      </c>
      <c r="K13" s="182" t="str">
        <f t="shared" si="4"/>
        <v>Data Incomplete</v>
      </c>
      <c r="L13" s="169"/>
      <c r="M13" s="184" t="str">
        <f t="shared" si="5"/>
        <v>Data Incomplete</v>
      </c>
      <c r="N13" s="184" t="str">
        <f t="shared" si="6"/>
        <v>Data Incomplete</v>
      </c>
      <c r="O13" s="62" t="s">
        <v>37</v>
      </c>
    </row>
    <row r="14" spans="1:15" ht="30" x14ac:dyDescent="0.25">
      <c r="A14" s="20">
        <v>5</v>
      </c>
      <c r="B14" s="154"/>
      <c r="C14" s="158"/>
      <c r="D14" s="158"/>
      <c r="E14" s="21">
        <f t="shared" si="0"/>
        <v>0</v>
      </c>
      <c r="F14" s="157">
        <f t="shared" si="1"/>
        <v>1900</v>
      </c>
      <c r="G14" s="21" t="str">
        <f t="shared" si="2"/>
        <v>Data Incomplete</v>
      </c>
      <c r="H14" s="158"/>
      <c r="I14" s="169"/>
      <c r="J14" s="157" t="str">
        <f t="shared" si="3"/>
        <v>Data Incomplete</v>
      </c>
      <c r="K14" s="182" t="str">
        <f t="shared" si="4"/>
        <v>Data Incomplete</v>
      </c>
      <c r="L14" s="169"/>
      <c r="M14" s="184" t="str">
        <f t="shared" si="5"/>
        <v>Data Incomplete</v>
      </c>
      <c r="N14" s="184" t="str">
        <f t="shared" si="6"/>
        <v>Data Incomplete</v>
      </c>
      <c r="O14" s="62" t="s">
        <v>37</v>
      </c>
    </row>
    <row r="15" spans="1:15" ht="30" x14ac:dyDescent="0.25">
      <c r="A15" s="20">
        <v>6</v>
      </c>
      <c r="B15" s="154"/>
      <c r="C15" s="158"/>
      <c r="D15" s="158"/>
      <c r="E15" s="21">
        <f t="shared" si="0"/>
        <v>0</v>
      </c>
      <c r="F15" s="157">
        <f t="shared" si="1"/>
        <v>1900</v>
      </c>
      <c r="G15" s="21" t="str">
        <f t="shared" si="2"/>
        <v>Data Incomplete</v>
      </c>
      <c r="H15" s="158"/>
      <c r="I15" s="169"/>
      <c r="J15" s="157" t="str">
        <f t="shared" si="3"/>
        <v>Data Incomplete</v>
      </c>
      <c r="K15" s="182" t="str">
        <f t="shared" si="4"/>
        <v>Data Incomplete</v>
      </c>
      <c r="L15" s="169"/>
      <c r="M15" s="184" t="str">
        <f t="shared" si="5"/>
        <v>Data Incomplete</v>
      </c>
      <c r="N15" s="184" t="str">
        <f t="shared" si="6"/>
        <v>Data Incomplete</v>
      </c>
      <c r="O15" s="62" t="s">
        <v>37</v>
      </c>
    </row>
    <row r="16" spans="1:15" ht="30.6" thickBot="1" x14ac:dyDescent="0.3">
      <c r="A16" s="20">
        <v>7</v>
      </c>
      <c r="B16" s="154"/>
      <c r="C16" s="158"/>
      <c r="D16" s="158"/>
      <c r="E16" s="21">
        <f t="shared" si="0"/>
        <v>0</v>
      </c>
      <c r="F16" s="157">
        <f t="shared" si="1"/>
        <v>1900</v>
      </c>
      <c r="G16" s="21" t="str">
        <f t="shared" si="2"/>
        <v>Data Incomplete</v>
      </c>
      <c r="H16" s="158"/>
      <c r="I16" s="169"/>
      <c r="J16" s="157" t="str">
        <f t="shared" si="3"/>
        <v>Data Incomplete</v>
      </c>
      <c r="K16" s="182" t="str">
        <f t="shared" si="4"/>
        <v>Data Incomplete</v>
      </c>
      <c r="L16" s="169"/>
      <c r="M16" s="184" t="str">
        <f t="shared" si="5"/>
        <v>Data Incomplete</v>
      </c>
      <c r="N16" s="184" t="str">
        <f t="shared" si="6"/>
        <v>Data Incomplete</v>
      </c>
      <c r="O16" s="62" t="s">
        <v>37</v>
      </c>
    </row>
    <row r="17" spans="1:15" ht="30.6" hidden="1" outlineLevel="1" thickBot="1" x14ac:dyDescent="0.3">
      <c r="A17" s="20">
        <v>8</v>
      </c>
      <c r="B17" s="154"/>
      <c r="C17" s="158"/>
      <c r="D17" s="158"/>
      <c r="E17" s="21">
        <f t="shared" si="0"/>
        <v>0</v>
      </c>
      <c r="F17" s="157">
        <f t="shared" si="1"/>
        <v>1900</v>
      </c>
      <c r="G17" s="21" t="str">
        <f t="shared" si="2"/>
        <v>Data Incomplete</v>
      </c>
      <c r="H17" s="158"/>
      <c r="I17" s="169"/>
      <c r="J17" s="157" t="str">
        <f t="shared" si="3"/>
        <v>Data Incomplete</v>
      </c>
      <c r="K17" s="182" t="str">
        <f t="shared" si="4"/>
        <v>Data Incomplete</v>
      </c>
      <c r="L17" s="169"/>
      <c r="M17" s="184" t="str">
        <f t="shared" si="5"/>
        <v>Data Incomplete</v>
      </c>
      <c r="N17" s="184" t="str">
        <f t="shared" si="6"/>
        <v>Data Incomplete</v>
      </c>
      <c r="O17" s="62" t="s">
        <v>37</v>
      </c>
    </row>
    <row r="18" spans="1:15" ht="30.6" hidden="1" outlineLevel="1" thickBot="1" x14ac:dyDescent="0.3">
      <c r="A18" s="20">
        <v>9</v>
      </c>
      <c r="B18" s="154"/>
      <c r="C18" s="158"/>
      <c r="D18" s="158"/>
      <c r="E18" s="21">
        <f t="shared" si="0"/>
        <v>0</v>
      </c>
      <c r="F18" s="157">
        <f t="shared" si="1"/>
        <v>1900</v>
      </c>
      <c r="G18" s="21" t="str">
        <f t="shared" si="2"/>
        <v>Data Incomplete</v>
      </c>
      <c r="H18" s="158"/>
      <c r="I18" s="169"/>
      <c r="J18" s="157" t="str">
        <f t="shared" si="3"/>
        <v>Data Incomplete</v>
      </c>
      <c r="K18" s="182" t="str">
        <f t="shared" si="4"/>
        <v>Data Incomplete</v>
      </c>
      <c r="L18" s="169"/>
      <c r="M18" s="184" t="str">
        <f t="shared" si="5"/>
        <v>Data Incomplete</v>
      </c>
      <c r="N18" s="184" t="str">
        <f t="shared" si="6"/>
        <v>Data Incomplete</v>
      </c>
      <c r="O18" s="62" t="s">
        <v>37</v>
      </c>
    </row>
    <row r="19" spans="1:15" ht="30.6" hidden="1" outlineLevel="1" thickBot="1" x14ac:dyDescent="0.3">
      <c r="A19" s="20">
        <v>10</v>
      </c>
      <c r="B19" s="154"/>
      <c r="C19" s="158"/>
      <c r="D19" s="158"/>
      <c r="E19" s="21">
        <f t="shared" si="0"/>
        <v>0</v>
      </c>
      <c r="F19" s="157">
        <f t="shared" si="1"/>
        <v>1900</v>
      </c>
      <c r="G19" s="21" t="str">
        <f t="shared" si="2"/>
        <v>Data Incomplete</v>
      </c>
      <c r="H19" s="158"/>
      <c r="I19" s="169"/>
      <c r="J19" s="157" t="str">
        <f t="shared" si="3"/>
        <v>Data Incomplete</v>
      </c>
      <c r="K19" s="182" t="str">
        <f t="shared" si="4"/>
        <v>Data Incomplete</v>
      </c>
      <c r="L19" s="169"/>
      <c r="M19" s="184" t="str">
        <f t="shared" si="5"/>
        <v>Data Incomplete</v>
      </c>
      <c r="N19" s="184" t="str">
        <f t="shared" si="6"/>
        <v>Data Incomplete</v>
      </c>
      <c r="O19" s="62" t="s">
        <v>37</v>
      </c>
    </row>
    <row r="20" spans="1:15" ht="30.6" hidden="1" outlineLevel="1" thickBot="1" x14ac:dyDescent="0.3">
      <c r="A20" s="20">
        <v>11</v>
      </c>
      <c r="B20" s="154"/>
      <c r="C20" s="158"/>
      <c r="D20" s="158"/>
      <c r="E20" s="21">
        <f t="shared" si="0"/>
        <v>0</v>
      </c>
      <c r="F20" s="157">
        <f t="shared" si="1"/>
        <v>1900</v>
      </c>
      <c r="G20" s="21" t="str">
        <f t="shared" si="2"/>
        <v>Data Incomplete</v>
      </c>
      <c r="H20" s="158"/>
      <c r="I20" s="169"/>
      <c r="J20" s="157" t="str">
        <f t="shared" si="3"/>
        <v>Data Incomplete</v>
      </c>
      <c r="K20" s="182" t="str">
        <f t="shared" si="4"/>
        <v>Data Incomplete</v>
      </c>
      <c r="L20" s="169"/>
      <c r="M20" s="184" t="str">
        <f t="shared" si="5"/>
        <v>Data Incomplete</v>
      </c>
      <c r="N20" s="184" t="str">
        <f t="shared" si="6"/>
        <v>Data Incomplete</v>
      </c>
      <c r="O20" s="62" t="s">
        <v>37</v>
      </c>
    </row>
    <row r="21" spans="1:15" ht="30.6" hidden="1" outlineLevel="1" thickBot="1" x14ac:dyDescent="0.3">
      <c r="A21" s="20">
        <v>12</v>
      </c>
      <c r="B21" s="154"/>
      <c r="C21" s="158"/>
      <c r="D21" s="158"/>
      <c r="E21" s="21">
        <f t="shared" si="0"/>
        <v>0</v>
      </c>
      <c r="F21" s="157">
        <f t="shared" si="1"/>
        <v>1900</v>
      </c>
      <c r="G21" s="21" t="str">
        <f t="shared" si="2"/>
        <v>Data Incomplete</v>
      </c>
      <c r="H21" s="158"/>
      <c r="I21" s="169"/>
      <c r="J21" s="157" t="str">
        <f t="shared" si="3"/>
        <v>Data Incomplete</v>
      </c>
      <c r="K21" s="182" t="str">
        <f t="shared" si="4"/>
        <v>Data Incomplete</v>
      </c>
      <c r="L21" s="169"/>
      <c r="M21" s="184" t="str">
        <f t="shared" si="5"/>
        <v>Data Incomplete</v>
      </c>
      <c r="N21" s="184" t="str">
        <f t="shared" si="6"/>
        <v>Data Incomplete</v>
      </c>
      <c r="O21" s="62" t="s">
        <v>37</v>
      </c>
    </row>
    <row r="22" spans="1:15" ht="30.6" hidden="1" outlineLevel="1" thickBot="1" x14ac:dyDescent="0.3">
      <c r="A22" s="20">
        <v>13</v>
      </c>
      <c r="B22" s="154"/>
      <c r="C22" s="158"/>
      <c r="D22" s="158"/>
      <c r="E22" s="21">
        <f t="shared" si="0"/>
        <v>0</v>
      </c>
      <c r="F22" s="157">
        <f t="shared" si="1"/>
        <v>1900</v>
      </c>
      <c r="G22" s="21" t="str">
        <f t="shared" si="2"/>
        <v>Data Incomplete</v>
      </c>
      <c r="H22" s="158"/>
      <c r="I22" s="169"/>
      <c r="J22" s="157" t="str">
        <f t="shared" si="3"/>
        <v>Data Incomplete</v>
      </c>
      <c r="K22" s="182" t="str">
        <f t="shared" si="4"/>
        <v>Data Incomplete</v>
      </c>
      <c r="L22" s="169"/>
      <c r="M22" s="184" t="str">
        <f t="shared" si="5"/>
        <v>Data Incomplete</v>
      </c>
      <c r="N22" s="184" t="str">
        <f t="shared" si="6"/>
        <v>Data Incomplete</v>
      </c>
      <c r="O22" s="62" t="s">
        <v>37</v>
      </c>
    </row>
    <row r="23" spans="1:15" ht="30.6" hidden="1" outlineLevel="1" thickBot="1" x14ac:dyDescent="0.3">
      <c r="A23" s="20">
        <v>14</v>
      </c>
      <c r="B23" s="154"/>
      <c r="C23" s="158"/>
      <c r="D23" s="158"/>
      <c r="E23" s="21">
        <f t="shared" si="0"/>
        <v>0</v>
      </c>
      <c r="F23" s="157">
        <f t="shared" si="1"/>
        <v>1900</v>
      </c>
      <c r="G23" s="21" t="str">
        <f t="shared" si="2"/>
        <v>Data Incomplete</v>
      </c>
      <c r="H23" s="158"/>
      <c r="I23" s="169"/>
      <c r="J23" s="157" t="str">
        <f t="shared" si="3"/>
        <v>Data Incomplete</v>
      </c>
      <c r="K23" s="182" t="str">
        <f t="shared" si="4"/>
        <v>Data Incomplete</v>
      </c>
      <c r="L23" s="169"/>
      <c r="M23" s="184" t="str">
        <f t="shared" si="5"/>
        <v>Data Incomplete</v>
      </c>
      <c r="N23" s="184" t="str">
        <f t="shared" si="6"/>
        <v>Data Incomplete</v>
      </c>
      <c r="O23" s="62" t="s">
        <v>37</v>
      </c>
    </row>
    <row r="24" spans="1:15" ht="30.6" hidden="1" outlineLevel="1" thickBot="1" x14ac:dyDescent="0.3">
      <c r="A24" s="194">
        <v>15</v>
      </c>
      <c r="B24" s="155"/>
      <c r="C24" s="159"/>
      <c r="D24" s="159"/>
      <c r="E24" s="21">
        <f t="shared" si="0"/>
        <v>0</v>
      </c>
      <c r="F24" s="157">
        <f t="shared" si="1"/>
        <v>1900</v>
      </c>
      <c r="G24" s="21" t="str">
        <f t="shared" si="2"/>
        <v>Data Incomplete</v>
      </c>
      <c r="H24" s="159"/>
      <c r="I24" s="181"/>
      <c r="J24" s="157" t="str">
        <f t="shared" si="3"/>
        <v>Data Incomplete</v>
      </c>
      <c r="K24" s="182" t="str">
        <f t="shared" si="4"/>
        <v>Data Incomplete</v>
      </c>
      <c r="L24" s="181"/>
      <c r="M24" s="184" t="str">
        <f t="shared" si="5"/>
        <v>Data Incomplete</v>
      </c>
      <c r="N24" s="184" t="str">
        <f t="shared" si="6"/>
        <v>Data Incomplete</v>
      </c>
      <c r="O24" s="63" t="s">
        <v>37</v>
      </c>
    </row>
    <row r="25" spans="1:15" s="5" customFormat="1" ht="16.2" collapsed="1" thickBot="1" x14ac:dyDescent="0.35">
      <c r="A25" s="195" t="s">
        <v>36</v>
      </c>
      <c r="B25" s="44" t="s">
        <v>0</v>
      </c>
      <c r="C25" s="45"/>
      <c r="D25" s="45"/>
      <c r="E25" s="45"/>
      <c r="F25" s="45"/>
      <c r="G25" s="45"/>
      <c r="H25" s="45"/>
      <c r="I25" s="46"/>
      <c r="J25" s="47"/>
      <c r="K25" s="183">
        <f>SUM(K10:K24)</f>
        <v>0</v>
      </c>
      <c r="L25" s="183">
        <f>SUM(L10:L24)</f>
        <v>0</v>
      </c>
      <c r="M25" s="183">
        <f>SUM(M10:M24)</f>
        <v>0</v>
      </c>
      <c r="N25" s="185">
        <f>SUM(N10:N24)</f>
        <v>0</v>
      </c>
      <c r="O25" s="47"/>
    </row>
    <row r="26" spans="1:15" x14ac:dyDescent="0.25">
      <c r="A26" s="38"/>
      <c r="B26" s="38"/>
      <c r="C26" s="38"/>
      <c r="D26" s="38"/>
      <c r="E26" s="38"/>
      <c r="F26" s="38"/>
      <c r="G26" s="38"/>
      <c r="H26" s="38"/>
      <c r="I26" s="38"/>
      <c r="J26" s="38"/>
      <c r="K26" s="38"/>
      <c r="L26" s="38"/>
      <c r="M26" s="43"/>
      <c r="N26" s="38"/>
      <c r="O26" s="38"/>
    </row>
  </sheetData>
  <sheetProtection algorithmName="SHA-512" hashValue="Lel7TnDxCbN5Rk433Volv7qxMpehny9nfKXgRzrlZO5FxVkxN6Dwgv+W3sLIr7ToamsgFaxGBo4lrjWLeK4esg==" saltValue="RSlBwtAOJZkXjXG1iI/nXA==" spinCount="100000" sheet="1" objects="1" scenarios="1" formatRows="0"/>
  <mergeCells count="12">
    <mergeCell ref="A1:O1"/>
    <mergeCell ref="A2:O2"/>
    <mergeCell ref="C3:E3"/>
    <mergeCell ref="F3:H3"/>
    <mergeCell ref="F4:H4"/>
    <mergeCell ref="C6:E6"/>
    <mergeCell ref="C7:E7"/>
    <mergeCell ref="F6:H6"/>
    <mergeCell ref="F7:H7"/>
    <mergeCell ref="C4:E4"/>
    <mergeCell ref="C5:E5"/>
    <mergeCell ref="F5:H5"/>
  </mergeCells>
  <conditionalFormatting sqref="B10:D24">
    <cfRule type="containsBlanks" dxfId="23" priority="3">
      <formula>LEN(TRIM(B10))=0</formula>
    </cfRule>
  </conditionalFormatting>
  <conditionalFormatting sqref="H10:I24">
    <cfRule type="containsBlanks" dxfId="22" priority="2">
      <formula>LEN(TRIM(H10))=0</formula>
    </cfRule>
  </conditionalFormatting>
  <conditionalFormatting sqref="L10:L24">
    <cfRule type="containsBlanks" dxfId="21" priority="1">
      <formula>LEN(TRIM(L10))=0</formula>
    </cfRule>
  </conditionalFormatting>
  <printOptions horizontalCentered="1" gridLines="1"/>
  <pageMargins left="0.25" right="0.25" top="0.75" bottom="0.75" header="0.3" footer="0.3"/>
  <pageSetup scale="31"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5390-DC9D-4D95-94EC-022E4540E9AC}">
  <sheetPr>
    <pageSetUpPr fitToPage="1"/>
  </sheetPr>
  <dimension ref="A1:F81"/>
  <sheetViews>
    <sheetView zoomScale="70" zoomScaleNormal="70" workbookViewId="0">
      <selection activeCell="C8" sqref="C8"/>
    </sheetView>
  </sheetViews>
  <sheetFormatPr defaultColWidth="9.33203125" defaultRowHeight="15" outlineLevelRow="1" x14ac:dyDescent="0.25"/>
  <cols>
    <col min="1" max="1" width="9.44140625" style="88" bestFit="1" customWidth="1"/>
    <col min="2" max="2" width="70.44140625" style="88" customWidth="1"/>
    <col min="3" max="3" width="21.33203125" style="88" customWidth="1"/>
    <col min="4" max="4" width="42" style="88" customWidth="1"/>
    <col min="5" max="5" width="70.6640625" style="88" customWidth="1"/>
    <col min="6" max="6" width="2.6640625" style="95" customWidth="1"/>
    <col min="7" max="16384" width="9.33203125" style="88"/>
  </cols>
  <sheetData>
    <row r="1" spans="1:6" ht="32.25" customHeight="1" x14ac:dyDescent="0.3">
      <c r="A1" s="327" t="s">
        <v>305</v>
      </c>
      <c r="B1" s="328"/>
      <c r="C1" s="328"/>
      <c r="D1" s="328"/>
      <c r="E1" s="329"/>
      <c r="F1" s="87"/>
    </row>
    <row r="2" spans="1:6" ht="256.2" customHeight="1" x14ac:dyDescent="0.3">
      <c r="A2" s="301" t="s">
        <v>306</v>
      </c>
      <c r="B2" s="353"/>
      <c r="C2" s="353"/>
      <c r="D2" s="353"/>
      <c r="E2" s="354"/>
      <c r="F2" s="89"/>
    </row>
    <row r="3" spans="1:6" ht="15.6" x14ac:dyDescent="0.3">
      <c r="A3" s="333" t="s">
        <v>300</v>
      </c>
      <c r="B3" s="333"/>
      <c r="C3" s="325">
        <f>'Consolidated Summary'!B3</f>
        <v>0</v>
      </c>
      <c r="D3" s="355"/>
      <c r="E3" s="103" t="s">
        <v>190</v>
      </c>
      <c r="F3" s="90"/>
    </row>
    <row r="4" spans="1:6" ht="15.6" x14ac:dyDescent="0.3">
      <c r="A4" s="334" t="s">
        <v>41</v>
      </c>
      <c r="B4" s="334"/>
      <c r="C4" s="320">
        <f>'Consolidated Summary'!B4</f>
        <v>0</v>
      </c>
      <c r="D4" s="322"/>
      <c r="E4" s="103" t="s">
        <v>190</v>
      </c>
      <c r="F4" s="90"/>
    </row>
    <row r="5" spans="1:6" ht="15.6" x14ac:dyDescent="0.3">
      <c r="A5" s="334" t="s">
        <v>42</v>
      </c>
      <c r="B5" s="334"/>
      <c r="C5" s="292">
        <f>'Consolidated Summary'!B5</f>
        <v>0</v>
      </c>
      <c r="D5" s="324"/>
      <c r="E5" s="103" t="s">
        <v>190</v>
      </c>
      <c r="F5" s="90"/>
    </row>
    <row r="6" spans="1:6" s="92" customFormat="1" ht="15.6" x14ac:dyDescent="0.3">
      <c r="A6" s="104"/>
      <c r="B6" s="1"/>
      <c r="C6" s="105" t="s">
        <v>167</v>
      </c>
      <c r="D6" s="68" t="s">
        <v>162</v>
      </c>
      <c r="E6" s="70" t="s">
        <v>161</v>
      </c>
      <c r="F6" s="91"/>
    </row>
    <row r="7" spans="1:6" ht="46.8" x14ac:dyDescent="0.3">
      <c r="A7" s="5" t="s">
        <v>93</v>
      </c>
      <c r="B7" s="6" t="s">
        <v>201</v>
      </c>
      <c r="C7" s="106"/>
      <c r="D7" s="107"/>
      <c r="E7" s="108"/>
      <c r="F7" s="93"/>
    </row>
    <row r="8" spans="1:6" x14ac:dyDescent="0.25">
      <c r="A8" s="94" t="s">
        <v>47</v>
      </c>
      <c r="B8" s="88" t="s">
        <v>48</v>
      </c>
      <c r="C8" s="186"/>
      <c r="D8" s="205"/>
      <c r="E8" s="95"/>
      <c r="F8" s="93"/>
    </row>
    <row r="9" spans="1:6" x14ac:dyDescent="0.25">
      <c r="A9" s="94" t="s">
        <v>49</v>
      </c>
      <c r="B9" s="88" t="s">
        <v>50</v>
      </c>
      <c r="C9" s="186"/>
      <c r="D9" s="95"/>
      <c r="E9" s="95"/>
      <c r="F9" s="93"/>
    </row>
    <row r="10" spans="1:6" x14ac:dyDescent="0.25">
      <c r="A10" s="94" t="s">
        <v>51</v>
      </c>
      <c r="B10" s="88" t="s">
        <v>52</v>
      </c>
      <c r="C10" s="186"/>
      <c r="D10" s="95"/>
      <c r="E10" s="95"/>
      <c r="F10" s="93"/>
    </row>
    <row r="11" spans="1:6" x14ac:dyDescent="0.25">
      <c r="A11" s="94" t="s">
        <v>53</v>
      </c>
      <c r="B11" s="88" t="s">
        <v>54</v>
      </c>
      <c r="C11" s="186"/>
      <c r="D11" s="95"/>
      <c r="E11" s="95"/>
      <c r="F11" s="93"/>
    </row>
    <row r="12" spans="1:6" x14ac:dyDescent="0.25">
      <c r="A12" s="94" t="s">
        <v>55</v>
      </c>
      <c r="B12" s="88" t="s">
        <v>56</v>
      </c>
      <c r="C12" s="186"/>
      <c r="D12" s="95"/>
      <c r="E12" s="95"/>
      <c r="F12" s="93"/>
    </row>
    <row r="13" spans="1:6" x14ac:dyDescent="0.25">
      <c r="A13" s="94" t="s">
        <v>57</v>
      </c>
      <c r="B13" s="88" t="s">
        <v>58</v>
      </c>
      <c r="C13" s="186"/>
      <c r="D13" s="95"/>
      <c r="E13" s="95"/>
      <c r="F13" s="93"/>
    </row>
    <row r="14" spans="1:6" x14ac:dyDescent="0.25">
      <c r="A14" s="94" t="s">
        <v>59</v>
      </c>
      <c r="B14" s="88" t="s">
        <v>60</v>
      </c>
      <c r="C14" s="186"/>
      <c r="D14" s="95"/>
      <c r="E14" s="95"/>
      <c r="F14" s="93"/>
    </row>
    <row r="15" spans="1:6" x14ac:dyDescent="0.25">
      <c r="A15" s="94" t="s">
        <v>61</v>
      </c>
      <c r="B15" s="88" t="s">
        <v>62</v>
      </c>
      <c r="C15" s="186"/>
      <c r="D15" s="95"/>
      <c r="E15" s="95"/>
      <c r="F15" s="93"/>
    </row>
    <row r="16" spans="1:6" x14ac:dyDescent="0.25">
      <c r="A16" s="94" t="s">
        <v>63</v>
      </c>
      <c r="B16" s="88" t="s">
        <v>64</v>
      </c>
      <c r="C16" s="186"/>
      <c r="D16" s="95"/>
      <c r="E16" s="95"/>
      <c r="F16" s="93"/>
    </row>
    <row r="17" spans="1:6" x14ac:dyDescent="0.25">
      <c r="A17" s="94" t="s">
        <v>65</v>
      </c>
      <c r="B17" s="88" t="s">
        <v>66</v>
      </c>
      <c r="C17" s="186"/>
      <c r="D17" s="95"/>
      <c r="E17" s="95"/>
      <c r="F17" s="93"/>
    </row>
    <row r="18" spans="1:6" x14ac:dyDescent="0.25">
      <c r="A18" s="94" t="s">
        <v>67</v>
      </c>
      <c r="B18" s="96" t="s">
        <v>68</v>
      </c>
      <c r="C18" s="187"/>
      <c r="D18" s="97"/>
      <c r="E18" s="97"/>
      <c r="F18" s="93"/>
    </row>
    <row r="19" spans="1:6" x14ac:dyDescent="0.25">
      <c r="A19" s="98" t="s">
        <v>69</v>
      </c>
      <c r="B19" s="88" t="s">
        <v>70</v>
      </c>
      <c r="C19" s="186"/>
      <c r="D19" s="95"/>
      <c r="E19" s="95"/>
      <c r="F19" s="93"/>
    </row>
    <row r="20" spans="1:6" x14ac:dyDescent="0.25">
      <c r="A20" s="98" t="s">
        <v>71</v>
      </c>
      <c r="B20" s="88" t="s">
        <v>72</v>
      </c>
      <c r="C20" s="186"/>
      <c r="D20" s="95"/>
      <c r="E20" s="95"/>
      <c r="F20" s="93"/>
    </row>
    <row r="21" spans="1:6" x14ac:dyDescent="0.25">
      <c r="A21" s="98" t="s">
        <v>73</v>
      </c>
      <c r="B21" s="88" t="s">
        <v>74</v>
      </c>
      <c r="C21" s="186"/>
      <c r="D21" s="95"/>
      <c r="E21" s="95"/>
      <c r="F21" s="93"/>
    </row>
    <row r="22" spans="1:6" x14ac:dyDescent="0.25">
      <c r="A22" s="98" t="s">
        <v>75</v>
      </c>
      <c r="B22" s="88" t="s">
        <v>76</v>
      </c>
      <c r="C22" s="186"/>
      <c r="D22" s="95"/>
      <c r="E22" s="95"/>
      <c r="F22" s="93"/>
    </row>
    <row r="23" spans="1:6" x14ac:dyDescent="0.25">
      <c r="A23" s="98" t="s">
        <v>77</v>
      </c>
      <c r="B23" s="88" t="s">
        <v>78</v>
      </c>
      <c r="C23" s="186"/>
      <c r="D23" s="95"/>
      <c r="E23" s="95"/>
      <c r="F23" s="93"/>
    </row>
    <row r="24" spans="1:6" x14ac:dyDescent="0.25">
      <c r="A24" s="98" t="s">
        <v>79</v>
      </c>
      <c r="B24" s="88" t="s">
        <v>80</v>
      </c>
      <c r="C24" s="186"/>
      <c r="D24" s="95"/>
      <c r="E24" s="95"/>
      <c r="F24" s="93"/>
    </row>
    <row r="25" spans="1:6" x14ac:dyDescent="0.25">
      <c r="A25" s="98" t="s">
        <v>81</v>
      </c>
      <c r="B25" s="88" t="s">
        <v>82</v>
      </c>
      <c r="C25" s="186"/>
      <c r="D25" s="95"/>
      <c r="E25" s="95"/>
      <c r="F25" s="93"/>
    </row>
    <row r="26" spans="1:6" x14ac:dyDescent="0.25">
      <c r="A26" s="98" t="s">
        <v>83</v>
      </c>
      <c r="B26" s="88" t="s">
        <v>84</v>
      </c>
      <c r="C26" s="186"/>
      <c r="D26" s="95"/>
      <c r="E26" s="95"/>
      <c r="F26" s="93"/>
    </row>
    <row r="27" spans="1:6" x14ac:dyDescent="0.25">
      <c r="A27" s="94" t="s">
        <v>85</v>
      </c>
      <c r="B27" s="88" t="s">
        <v>86</v>
      </c>
      <c r="C27" s="186"/>
      <c r="D27" s="95"/>
      <c r="E27" s="95"/>
      <c r="F27" s="93"/>
    </row>
    <row r="28" spans="1:6" ht="15" customHeight="1" x14ac:dyDescent="0.25">
      <c r="A28" s="94" t="s">
        <v>87</v>
      </c>
      <c r="B28" s="99" t="s">
        <v>88</v>
      </c>
      <c r="C28" s="186"/>
      <c r="D28" s="95"/>
      <c r="E28" s="95"/>
      <c r="F28" s="93"/>
    </row>
    <row r="29" spans="1:6" x14ac:dyDescent="0.25">
      <c r="A29" s="94" t="s">
        <v>89</v>
      </c>
      <c r="B29" s="88" t="s">
        <v>90</v>
      </c>
      <c r="C29" s="186"/>
      <c r="D29" s="95"/>
      <c r="E29" s="95"/>
      <c r="F29" s="93"/>
    </row>
    <row r="30" spans="1:6" x14ac:dyDescent="0.25">
      <c r="A30" s="94" t="s">
        <v>91</v>
      </c>
      <c r="B30" s="88" t="s">
        <v>92</v>
      </c>
      <c r="C30" s="186"/>
      <c r="D30" s="95"/>
      <c r="E30" s="95"/>
      <c r="F30" s="93"/>
    </row>
    <row r="31" spans="1:6" x14ac:dyDescent="0.25">
      <c r="A31" s="116" t="s">
        <v>172</v>
      </c>
      <c r="B31" s="96" t="s">
        <v>177</v>
      </c>
      <c r="C31" s="186"/>
      <c r="D31" s="95"/>
      <c r="E31" s="95"/>
      <c r="F31" s="93"/>
    </row>
    <row r="32" spans="1:6" x14ac:dyDescent="0.25">
      <c r="A32" s="116" t="s">
        <v>173</v>
      </c>
      <c r="B32" s="96" t="s">
        <v>178</v>
      </c>
      <c r="C32" s="186"/>
      <c r="D32" s="95"/>
      <c r="E32" s="95"/>
      <c r="F32" s="93"/>
    </row>
    <row r="33" spans="1:6" x14ac:dyDescent="0.25">
      <c r="A33" s="116" t="s">
        <v>174</v>
      </c>
      <c r="B33" s="96" t="s">
        <v>179</v>
      </c>
      <c r="C33" s="186"/>
      <c r="D33" s="95"/>
      <c r="E33" s="95"/>
      <c r="F33" s="93"/>
    </row>
    <row r="34" spans="1:6" x14ac:dyDescent="0.25">
      <c r="A34" s="116" t="s">
        <v>175</v>
      </c>
      <c r="B34" s="96" t="s">
        <v>180</v>
      </c>
      <c r="C34" s="186"/>
      <c r="D34" s="95"/>
      <c r="E34" s="95"/>
      <c r="F34" s="93"/>
    </row>
    <row r="35" spans="1:6" x14ac:dyDescent="0.25">
      <c r="A35" s="116" t="s">
        <v>176</v>
      </c>
      <c r="B35" s="96" t="s">
        <v>181</v>
      </c>
      <c r="C35" s="186"/>
      <c r="D35" s="95"/>
      <c r="E35" s="95"/>
      <c r="F35" s="93"/>
    </row>
    <row r="36" spans="1:6" hidden="1" outlineLevel="1" x14ac:dyDescent="0.25">
      <c r="A36" s="116" t="s">
        <v>281</v>
      </c>
      <c r="B36" s="96" t="s">
        <v>286</v>
      </c>
      <c r="C36" s="186"/>
      <c r="D36" s="95"/>
      <c r="E36" s="95"/>
      <c r="F36" s="93"/>
    </row>
    <row r="37" spans="1:6" hidden="1" outlineLevel="1" x14ac:dyDescent="0.25">
      <c r="A37" s="116" t="s">
        <v>282</v>
      </c>
      <c r="B37" s="96" t="s">
        <v>287</v>
      </c>
      <c r="C37" s="186"/>
      <c r="D37" s="95"/>
      <c r="E37" s="95"/>
      <c r="F37" s="93"/>
    </row>
    <row r="38" spans="1:6" hidden="1" outlineLevel="1" x14ac:dyDescent="0.25">
      <c r="A38" s="116" t="s">
        <v>283</v>
      </c>
      <c r="B38" s="96" t="s">
        <v>288</v>
      </c>
      <c r="C38" s="186"/>
      <c r="D38" s="95"/>
      <c r="E38" s="95"/>
      <c r="F38" s="93"/>
    </row>
    <row r="39" spans="1:6" hidden="1" outlineLevel="1" x14ac:dyDescent="0.25">
      <c r="A39" s="116" t="s">
        <v>284</v>
      </c>
      <c r="B39" s="96" t="s">
        <v>289</v>
      </c>
      <c r="C39" s="186"/>
      <c r="D39" s="95"/>
      <c r="E39" s="95"/>
      <c r="F39" s="93"/>
    </row>
    <row r="40" spans="1:6" hidden="1" outlineLevel="1" x14ac:dyDescent="0.25">
      <c r="A40" s="116" t="s">
        <v>285</v>
      </c>
      <c r="B40" s="96" t="s">
        <v>290</v>
      </c>
      <c r="C40" s="186"/>
      <c r="D40" s="95"/>
      <c r="E40" s="95"/>
      <c r="F40" s="93"/>
    </row>
    <row r="41" spans="1:6" s="5" customFormat="1" ht="15.6" collapsed="1" x14ac:dyDescent="0.3">
      <c r="A41" s="114"/>
      <c r="B41" s="7" t="s">
        <v>280</v>
      </c>
      <c r="C41" s="188">
        <f>SUM(C8:C17) +SUM(C19:C40)</f>
        <v>0</v>
      </c>
      <c r="D41" s="8"/>
      <c r="E41" s="8"/>
      <c r="F41" s="1"/>
    </row>
    <row r="42" spans="1:6" s="5" customFormat="1" ht="7.5" customHeight="1" x14ac:dyDescent="0.3">
      <c r="A42" s="109"/>
      <c r="B42" s="110"/>
      <c r="C42" s="189"/>
      <c r="D42" s="112"/>
      <c r="E42" s="112"/>
      <c r="F42" s="113"/>
    </row>
    <row r="43" spans="1:6" s="92" customFormat="1" ht="15.6" x14ac:dyDescent="0.3">
      <c r="A43" s="100" t="s">
        <v>94</v>
      </c>
      <c r="B43" s="92" t="s">
        <v>95</v>
      </c>
      <c r="C43" s="190"/>
      <c r="D43" s="101"/>
      <c r="E43" s="101"/>
      <c r="F43" s="91"/>
    </row>
    <row r="44" spans="1:6" x14ac:dyDescent="0.25">
      <c r="A44" s="102"/>
      <c r="B44" s="96" t="s">
        <v>164</v>
      </c>
      <c r="C44" s="191"/>
      <c r="D44" s="95"/>
      <c r="E44" s="95"/>
      <c r="F44" s="93"/>
    </row>
    <row r="45" spans="1:6" x14ac:dyDescent="0.25">
      <c r="A45" s="102"/>
      <c r="B45" s="96" t="s">
        <v>165</v>
      </c>
      <c r="C45" s="191"/>
      <c r="D45" s="95"/>
      <c r="E45" s="95"/>
      <c r="F45" s="93"/>
    </row>
    <row r="46" spans="1:6" x14ac:dyDescent="0.25">
      <c r="A46" s="102"/>
      <c r="B46" s="96" t="s">
        <v>166</v>
      </c>
      <c r="C46" s="191"/>
      <c r="D46" s="95"/>
      <c r="E46" s="95"/>
      <c r="F46" s="93"/>
    </row>
    <row r="47" spans="1:6" x14ac:dyDescent="0.25">
      <c r="A47" s="102"/>
      <c r="B47" s="96" t="s">
        <v>170</v>
      </c>
      <c r="C47" s="191"/>
      <c r="D47" s="95"/>
      <c r="E47" s="95"/>
      <c r="F47" s="93"/>
    </row>
    <row r="48" spans="1:6" x14ac:dyDescent="0.25">
      <c r="A48" s="102"/>
      <c r="B48" s="96" t="s">
        <v>171</v>
      </c>
      <c r="C48" s="191"/>
      <c r="D48" s="95"/>
      <c r="E48" s="95"/>
      <c r="F48" s="93"/>
    </row>
    <row r="49" spans="1:6" hidden="1" outlineLevel="1" x14ac:dyDescent="0.25">
      <c r="A49" s="102"/>
      <c r="B49" s="96" t="s">
        <v>291</v>
      </c>
      <c r="C49" s="191"/>
      <c r="D49" s="95"/>
      <c r="E49" s="95"/>
      <c r="F49" s="93"/>
    </row>
    <row r="50" spans="1:6" hidden="1" outlineLevel="1" x14ac:dyDescent="0.25">
      <c r="A50" s="102"/>
      <c r="B50" s="96" t="s">
        <v>292</v>
      </c>
      <c r="C50" s="191"/>
      <c r="D50" s="95"/>
      <c r="E50" s="95"/>
      <c r="F50" s="93"/>
    </row>
    <row r="51" spans="1:6" hidden="1" outlineLevel="1" x14ac:dyDescent="0.25">
      <c r="A51" s="102"/>
      <c r="B51" s="96" t="s">
        <v>293</v>
      </c>
      <c r="C51" s="191"/>
      <c r="D51" s="95"/>
      <c r="E51" s="95"/>
      <c r="F51" s="93"/>
    </row>
    <row r="52" spans="1:6" hidden="1" outlineLevel="1" x14ac:dyDescent="0.25">
      <c r="A52" s="102"/>
      <c r="B52" s="96" t="s">
        <v>294</v>
      </c>
      <c r="C52" s="191"/>
      <c r="D52" s="95"/>
      <c r="E52" s="95"/>
      <c r="F52" s="93"/>
    </row>
    <row r="53" spans="1:6" hidden="1" outlineLevel="1" x14ac:dyDescent="0.25">
      <c r="A53" s="102"/>
      <c r="B53" s="96" t="s">
        <v>295</v>
      </c>
      <c r="C53" s="191"/>
      <c r="D53" s="95"/>
      <c r="E53" s="95"/>
      <c r="F53" s="93"/>
    </row>
    <row r="54" spans="1:6" s="5" customFormat="1" ht="15.6" collapsed="1" x14ac:dyDescent="0.3">
      <c r="A54" s="115"/>
      <c r="B54" s="7" t="s">
        <v>279</v>
      </c>
      <c r="C54" s="188">
        <f>SUM(C44:C53)</f>
        <v>0</v>
      </c>
      <c r="D54" s="8"/>
      <c r="E54" s="8"/>
      <c r="F54" s="1"/>
    </row>
    <row r="55" spans="1:6" s="5" customFormat="1" ht="7.5" customHeight="1" x14ac:dyDescent="0.3">
      <c r="A55" s="109"/>
      <c r="B55" s="110"/>
      <c r="C55" s="189"/>
      <c r="D55" s="112"/>
      <c r="E55" s="112"/>
      <c r="F55" s="113"/>
    </row>
    <row r="56" spans="1:6" s="92" customFormat="1" ht="15.6" x14ac:dyDescent="0.3">
      <c r="A56" s="100" t="s">
        <v>96</v>
      </c>
      <c r="B56" s="92" t="s">
        <v>97</v>
      </c>
      <c r="C56" s="190"/>
      <c r="D56" s="101"/>
      <c r="E56" s="101"/>
      <c r="F56" s="91"/>
    </row>
    <row r="57" spans="1:6" x14ac:dyDescent="0.25">
      <c r="A57" s="102"/>
      <c r="B57" s="96" t="s">
        <v>164</v>
      </c>
      <c r="C57" s="191"/>
      <c r="D57" s="95"/>
      <c r="E57" s="95"/>
      <c r="F57" s="93"/>
    </row>
    <row r="58" spans="1:6" x14ac:dyDescent="0.25">
      <c r="A58" s="102"/>
      <c r="B58" s="96" t="s">
        <v>165</v>
      </c>
      <c r="C58" s="191"/>
      <c r="D58" s="95"/>
      <c r="E58" s="95"/>
      <c r="F58" s="93"/>
    </row>
    <row r="59" spans="1:6" x14ac:dyDescent="0.25">
      <c r="A59" s="102"/>
      <c r="B59" s="96" t="s">
        <v>166</v>
      </c>
      <c r="C59" s="191"/>
      <c r="D59" s="95"/>
      <c r="E59" s="95"/>
      <c r="F59" s="93"/>
    </row>
    <row r="60" spans="1:6" x14ac:dyDescent="0.25">
      <c r="A60" s="102"/>
      <c r="B60" s="96" t="s">
        <v>170</v>
      </c>
      <c r="C60" s="191"/>
      <c r="D60" s="95"/>
      <c r="E60" s="95"/>
      <c r="F60" s="93"/>
    </row>
    <row r="61" spans="1:6" x14ac:dyDescent="0.25">
      <c r="A61" s="102"/>
      <c r="B61" s="96" t="s">
        <v>171</v>
      </c>
      <c r="C61" s="191"/>
      <c r="D61" s="95"/>
      <c r="E61" s="95"/>
      <c r="F61" s="93"/>
    </row>
    <row r="62" spans="1:6" hidden="1" outlineLevel="1" x14ac:dyDescent="0.25">
      <c r="A62" s="102"/>
      <c r="B62" s="96" t="s">
        <v>291</v>
      </c>
      <c r="C62" s="191"/>
      <c r="D62" s="95"/>
      <c r="E62" s="95"/>
      <c r="F62" s="93"/>
    </row>
    <row r="63" spans="1:6" hidden="1" outlineLevel="1" x14ac:dyDescent="0.25">
      <c r="A63" s="102"/>
      <c r="B63" s="96" t="s">
        <v>292</v>
      </c>
      <c r="C63" s="191"/>
      <c r="D63" s="95"/>
      <c r="E63" s="95"/>
      <c r="F63" s="93"/>
    </row>
    <row r="64" spans="1:6" hidden="1" outlineLevel="1" x14ac:dyDescent="0.25">
      <c r="A64" s="102"/>
      <c r="B64" s="96" t="s">
        <v>293</v>
      </c>
      <c r="C64" s="191"/>
      <c r="D64" s="95"/>
      <c r="E64" s="95"/>
      <c r="F64" s="93"/>
    </row>
    <row r="65" spans="1:6" hidden="1" outlineLevel="1" x14ac:dyDescent="0.25">
      <c r="A65" s="102"/>
      <c r="B65" s="96" t="s">
        <v>294</v>
      </c>
      <c r="C65" s="191"/>
      <c r="D65" s="95"/>
      <c r="E65" s="95"/>
      <c r="F65" s="93"/>
    </row>
    <row r="66" spans="1:6" hidden="1" outlineLevel="1" x14ac:dyDescent="0.25">
      <c r="A66" s="102"/>
      <c r="B66" s="96" t="s">
        <v>295</v>
      </c>
      <c r="C66" s="191"/>
      <c r="D66" s="95"/>
      <c r="E66" s="95"/>
      <c r="F66" s="93"/>
    </row>
    <row r="67" spans="1:6" s="5" customFormat="1" ht="15.6" collapsed="1" x14ac:dyDescent="0.3">
      <c r="A67" s="115"/>
      <c r="B67" s="7" t="s">
        <v>278</v>
      </c>
      <c r="C67" s="188">
        <f>SUM(C57:C66)</f>
        <v>0</v>
      </c>
      <c r="D67" s="8"/>
      <c r="E67" s="8"/>
      <c r="F67" s="1"/>
    </row>
    <row r="68" spans="1:6" s="5" customFormat="1" ht="7.5" customHeight="1" x14ac:dyDescent="0.3">
      <c r="A68" s="109"/>
      <c r="B68" s="110"/>
      <c r="C68" s="189"/>
      <c r="D68" s="112"/>
      <c r="E68" s="112"/>
      <c r="F68" s="113"/>
    </row>
    <row r="69" spans="1:6" ht="15.6" x14ac:dyDescent="0.3">
      <c r="A69" s="100" t="s">
        <v>98</v>
      </c>
      <c r="B69" s="92" t="s">
        <v>276</v>
      </c>
      <c r="C69" s="187"/>
      <c r="D69" s="97"/>
      <c r="E69" s="97"/>
      <c r="F69" s="93"/>
    </row>
    <row r="70" spans="1:6" x14ac:dyDescent="0.25">
      <c r="A70" s="102"/>
      <c r="B70" s="96" t="s">
        <v>164</v>
      </c>
      <c r="C70" s="191"/>
      <c r="D70" s="95"/>
      <c r="E70" s="95"/>
      <c r="F70" s="93"/>
    </row>
    <row r="71" spans="1:6" x14ac:dyDescent="0.25">
      <c r="A71" s="102"/>
      <c r="B71" s="96" t="s">
        <v>165</v>
      </c>
      <c r="C71" s="191"/>
      <c r="D71" s="95"/>
      <c r="E71" s="95"/>
      <c r="F71" s="93"/>
    </row>
    <row r="72" spans="1:6" x14ac:dyDescent="0.25">
      <c r="A72" s="102"/>
      <c r="B72" s="96" t="s">
        <v>166</v>
      </c>
      <c r="C72" s="191"/>
      <c r="D72" s="95"/>
      <c r="E72" s="95"/>
      <c r="F72" s="93"/>
    </row>
    <row r="73" spans="1:6" x14ac:dyDescent="0.25">
      <c r="A73" s="102"/>
      <c r="B73" s="96" t="s">
        <v>170</v>
      </c>
      <c r="C73" s="191"/>
      <c r="D73" s="95"/>
      <c r="E73" s="95"/>
      <c r="F73" s="93"/>
    </row>
    <row r="74" spans="1:6" x14ac:dyDescent="0.25">
      <c r="A74" s="102"/>
      <c r="B74" s="96" t="s">
        <v>171</v>
      </c>
      <c r="C74" s="191"/>
      <c r="D74" s="95"/>
      <c r="E74" s="95"/>
      <c r="F74" s="93"/>
    </row>
    <row r="75" spans="1:6" hidden="1" outlineLevel="1" x14ac:dyDescent="0.25">
      <c r="A75" s="102"/>
      <c r="B75" s="96" t="s">
        <v>291</v>
      </c>
      <c r="C75" s="191"/>
      <c r="D75" s="95"/>
      <c r="E75" s="95"/>
      <c r="F75" s="93"/>
    </row>
    <row r="76" spans="1:6" hidden="1" outlineLevel="1" x14ac:dyDescent="0.25">
      <c r="A76" s="102"/>
      <c r="B76" s="96" t="s">
        <v>292</v>
      </c>
      <c r="C76" s="191"/>
      <c r="D76" s="95"/>
      <c r="E76" s="95"/>
      <c r="F76" s="93"/>
    </row>
    <row r="77" spans="1:6" hidden="1" outlineLevel="1" x14ac:dyDescent="0.25">
      <c r="A77" s="102"/>
      <c r="B77" s="96" t="s">
        <v>293</v>
      </c>
      <c r="C77" s="191"/>
      <c r="D77" s="95"/>
      <c r="E77" s="95"/>
      <c r="F77" s="93"/>
    </row>
    <row r="78" spans="1:6" hidden="1" outlineLevel="1" x14ac:dyDescent="0.25">
      <c r="A78" s="102"/>
      <c r="B78" s="96" t="s">
        <v>294</v>
      </c>
      <c r="C78" s="191"/>
      <c r="D78" s="95"/>
      <c r="E78" s="95"/>
      <c r="F78" s="93"/>
    </row>
    <row r="79" spans="1:6" hidden="1" outlineLevel="1" x14ac:dyDescent="0.25">
      <c r="A79" s="102"/>
      <c r="B79" s="96" t="s">
        <v>295</v>
      </c>
      <c r="C79" s="191"/>
      <c r="D79" s="95"/>
      <c r="E79" s="95"/>
      <c r="F79" s="93"/>
    </row>
    <row r="80" spans="1:6" s="5" customFormat="1" ht="15.6" collapsed="1" x14ac:dyDescent="0.3">
      <c r="A80" s="115"/>
      <c r="B80" s="7" t="s">
        <v>277</v>
      </c>
      <c r="C80" s="188">
        <f>SUM(C70:C79)</f>
        <v>0</v>
      </c>
      <c r="D80" s="8"/>
      <c r="E80" s="8"/>
      <c r="F80" s="1"/>
    </row>
    <row r="81" spans="1:6" s="5" customFormat="1" ht="7.5" customHeight="1" x14ac:dyDescent="0.3">
      <c r="A81" s="109"/>
      <c r="B81" s="110"/>
      <c r="C81" s="111"/>
      <c r="D81" s="112"/>
      <c r="E81" s="112"/>
      <c r="F81" s="113"/>
    </row>
  </sheetData>
  <sheetProtection algorithmName="SHA-512" hashValue="4u5xP7gKjILXWyhs8VLDxjmErgeVNaBnjXa0TabSUyuNDkrZqStwIc70AdUuuFp9tOSfYjPxuD3xkcae7sj6EA==" saltValue="A6XYo7lnirENy7cSdVzpNw==" spinCount="100000" sheet="1" objects="1" scenarios="1" formatRows="0"/>
  <mergeCells count="8">
    <mergeCell ref="A5:B5"/>
    <mergeCell ref="C4:D4"/>
    <mergeCell ref="C5:D5"/>
    <mergeCell ref="A3:B3"/>
    <mergeCell ref="A1:E1"/>
    <mergeCell ref="A2:E2"/>
    <mergeCell ref="C3:D3"/>
    <mergeCell ref="A4:B4"/>
  </mergeCells>
  <conditionalFormatting sqref="C8:E17">
    <cfRule type="containsBlanks" dxfId="20" priority="5">
      <formula>LEN(TRIM(C8))=0</formula>
    </cfRule>
  </conditionalFormatting>
  <conditionalFormatting sqref="C19:E40">
    <cfRule type="containsBlanks" dxfId="19" priority="4">
      <formula>LEN(TRIM(C19))=0</formula>
    </cfRule>
  </conditionalFormatting>
  <conditionalFormatting sqref="C44:E53">
    <cfRule type="containsBlanks" dxfId="18" priority="3">
      <formula>LEN(TRIM(C44))=0</formula>
    </cfRule>
  </conditionalFormatting>
  <conditionalFormatting sqref="C57:E66">
    <cfRule type="containsBlanks" dxfId="17" priority="2">
      <formula>LEN(TRIM(C57))=0</formula>
    </cfRule>
  </conditionalFormatting>
  <conditionalFormatting sqref="C70:E79">
    <cfRule type="containsBlanks" dxfId="16" priority="1">
      <formula>LEN(TRIM(C70))=0</formula>
    </cfRule>
  </conditionalFormatting>
  <printOptions horizontalCentered="1" gridLines="1"/>
  <pageMargins left="0.25" right="0.25" top="0.25" bottom="0.25" header="0.3" footer="0.3"/>
  <pageSetup scale="47"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5DC2-FC3E-41CB-8AE8-766818C59F13}">
  <sheetPr>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120" customWidth="1"/>
    <col min="2" max="2" width="8" style="120" customWidth="1"/>
    <col min="3" max="16384" width="8.88671875" style="120"/>
  </cols>
  <sheetData>
    <row r="1" spans="1:16" ht="15.6" x14ac:dyDescent="0.3">
      <c r="A1" s="360" t="s">
        <v>207</v>
      </c>
      <c r="B1" s="357"/>
      <c r="C1" s="357"/>
      <c r="D1" s="357"/>
      <c r="E1" s="357"/>
      <c r="F1" s="357"/>
    </row>
    <row r="2" spans="1:16" ht="15.6" x14ac:dyDescent="0.3">
      <c r="A2" s="360" t="s">
        <v>208</v>
      </c>
      <c r="B2" s="357"/>
      <c r="C2" s="357"/>
      <c r="D2" s="357"/>
      <c r="E2" s="357"/>
      <c r="F2" s="357"/>
    </row>
    <row r="3" spans="1:16" x14ac:dyDescent="0.3">
      <c r="A3" s="357"/>
      <c r="B3" s="357"/>
      <c r="C3" s="357"/>
      <c r="D3" s="357"/>
      <c r="E3" s="357"/>
      <c r="F3" s="357"/>
    </row>
    <row r="4" spans="1:16" x14ac:dyDescent="0.3">
      <c r="A4" s="137" t="s">
        <v>209</v>
      </c>
      <c r="B4" s="356" t="s">
        <v>247</v>
      </c>
      <c r="C4" s="357"/>
      <c r="D4" s="357"/>
      <c r="E4" s="357"/>
      <c r="F4" s="357"/>
    </row>
    <row r="5" spans="1:16" x14ac:dyDescent="0.3">
      <c r="A5" s="361" t="s">
        <v>211</v>
      </c>
      <c r="B5" s="357"/>
      <c r="C5" s="357"/>
      <c r="D5" s="357"/>
      <c r="E5" s="357"/>
      <c r="F5" s="357"/>
    </row>
    <row r="6" spans="1:16" ht="14.4" customHeight="1" x14ac:dyDescent="0.3">
      <c r="A6" s="137" t="s">
        <v>212</v>
      </c>
      <c r="B6" s="359" t="s">
        <v>248</v>
      </c>
      <c r="C6" s="359"/>
      <c r="D6" s="359"/>
      <c r="E6" s="359"/>
      <c r="F6" s="359"/>
      <c r="G6" s="359"/>
      <c r="H6" s="359"/>
    </row>
    <row r="7" spans="1:16" x14ac:dyDescent="0.3">
      <c r="A7" s="137" t="s">
        <v>214</v>
      </c>
      <c r="B7" s="356" t="s">
        <v>249</v>
      </c>
      <c r="C7" s="357"/>
      <c r="D7" s="357"/>
      <c r="E7" s="357"/>
      <c r="F7" s="357"/>
    </row>
    <row r="8" spans="1:16" x14ac:dyDescent="0.3">
      <c r="A8" s="137" t="s">
        <v>216</v>
      </c>
      <c r="B8" s="356" t="s">
        <v>217</v>
      </c>
      <c r="C8" s="357"/>
      <c r="D8" s="357"/>
      <c r="E8" s="357"/>
      <c r="F8" s="357"/>
    </row>
    <row r="9" spans="1:16" x14ac:dyDescent="0.3">
      <c r="A9" s="137" t="s">
        <v>218</v>
      </c>
      <c r="B9" s="356" t="s">
        <v>219</v>
      </c>
      <c r="C9" s="357"/>
      <c r="D9" s="357"/>
      <c r="E9" s="357"/>
      <c r="F9" s="357"/>
    </row>
    <row r="10" spans="1:16" x14ac:dyDescent="0.3">
      <c r="A10" s="137" t="s">
        <v>220</v>
      </c>
      <c r="B10" s="358" t="s">
        <v>221</v>
      </c>
      <c r="C10" s="357"/>
      <c r="D10" s="357"/>
      <c r="E10" s="357"/>
      <c r="F10" s="357"/>
    </row>
    <row r="12" spans="1:16" ht="15" thickBot="1" x14ac:dyDescent="0.35">
      <c r="A12" s="138" t="s">
        <v>3</v>
      </c>
      <c r="B12" s="138" t="s">
        <v>222</v>
      </c>
      <c r="C12" s="138" t="s">
        <v>223</v>
      </c>
      <c r="D12" s="138" t="s">
        <v>224</v>
      </c>
      <c r="E12" s="138" t="s">
        <v>225</v>
      </c>
      <c r="F12" s="138" t="s">
        <v>226</v>
      </c>
      <c r="G12" s="138" t="s">
        <v>227</v>
      </c>
      <c r="H12" s="138" t="s">
        <v>228</v>
      </c>
      <c r="I12" s="138" t="s">
        <v>229</v>
      </c>
      <c r="J12" s="138" t="s">
        <v>230</v>
      </c>
      <c r="K12" s="138" t="s">
        <v>231</v>
      </c>
      <c r="L12" s="138" t="s">
        <v>232</v>
      </c>
      <c r="M12" s="138" t="s">
        <v>233</v>
      </c>
      <c r="N12" s="138" t="s">
        <v>234</v>
      </c>
      <c r="O12" s="138" t="s">
        <v>235</v>
      </c>
      <c r="P12" s="138" t="s">
        <v>236</v>
      </c>
    </row>
    <row r="13" spans="1:16" ht="15" thickTop="1" x14ac:dyDescent="0.3">
      <c r="A13" s="139">
        <v>2014</v>
      </c>
      <c r="B13" s="140">
        <v>222.24700000000001</v>
      </c>
      <c r="C13" s="140">
        <v>223.49299999999999</v>
      </c>
      <c r="D13" s="140">
        <v>225.48500000000001</v>
      </c>
      <c r="E13" s="140">
        <v>226.214</v>
      </c>
      <c r="F13" s="140">
        <v>226.565</v>
      </c>
      <c r="G13" s="140">
        <v>227.58799999999999</v>
      </c>
      <c r="H13" s="140">
        <v>226.99700000000001</v>
      </c>
      <c r="I13" s="140">
        <v>226.58699999999999</v>
      </c>
      <c r="J13" s="140">
        <v>226.91300000000001</v>
      </c>
      <c r="K13" s="140">
        <v>225.79300000000001</v>
      </c>
      <c r="L13" s="140">
        <v>224.39599999999999</v>
      </c>
      <c r="M13" s="140">
        <v>222.821</v>
      </c>
      <c r="N13" s="140">
        <v>225.42500000000001</v>
      </c>
      <c r="O13" s="140">
        <v>225.26499999999999</v>
      </c>
      <c r="P13" s="140">
        <v>225.58500000000001</v>
      </c>
    </row>
    <row r="14" spans="1:16" x14ac:dyDescent="0.3">
      <c r="A14" s="139">
        <v>2015</v>
      </c>
      <c r="B14" s="140">
        <v>221.54499999999999</v>
      </c>
      <c r="C14" s="140">
        <v>222.30099999999999</v>
      </c>
      <c r="D14" s="140">
        <v>223.55</v>
      </c>
      <c r="E14" s="140">
        <v>223.797</v>
      </c>
      <c r="F14" s="140">
        <v>224.732</v>
      </c>
      <c r="G14" s="140">
        <v>225.946</v>
      </c>
      <c r="H14" s="140">
        <v>225.85300000000001</v>
      </c>
      <c r="I14" s="140">
        <v>225.83</v>
      </c>
      <c r="J14" s="140">
        <v>225.184</v>
      </c>
      <c r="K14" s="140">
        <v>225.05</v>
      </c>
      <c r="L14" s="140">
        <v>224.00899999999999</v>
      </c>
      <c r="M14" s="140">
        <v>222.72200000000001</v>
      </c>
      <c r="N14" s="140">
        <v>224.21</v>
      </c>
      <c r="O14" s="140">
        <v>223.64500000000001</v>
      </c>
      <c r="P14" s="140">
        <v>224.77500000000001</v>
      </c>
    </row>
    <row r="15" spans="1:16" x14ac:dyDescent="0.3">
      <c r="A15" s="139">
        <v>2016</v>
      </c>
      <c r="B15" s="140">
        <v>223.30099999999999</v>
      </c>
      <c r="C15" s="140">
        <v>223.196</v>
      </c>
      <c r="D15" s="140">
        <v>224.62100000000001</v>
      </c>
      <c r="E15" s="140">
        <v>225.60900000000001</v>
      </c>
      <c r="F15" s="140">
        <v>226.476</v>
      </c>
      <c r="G15" s="140">
        <v>227.83500000000001</v>
      </c>
      <c r="H15" s="140">
        <v>226.786</v>
      </c>
      <c r="I15" s="140">
        <v>227.09700000000001</v>
      </c>
      <c r="J15" s="140">
        <v>227.636</v>
      </c>
      <c r="K15" s="140">
        <v>227.358</v>
      </c>
      <c r="L15" s="140">
        <v>226.673</v>
      </c>
      <c r="M15" s="140">
        <v>226.79400000000001</v>
      </c>
      <c r="N15" s="140">
        <v>226.11500000000001</v>
      </c>
      <c r="O15" s="140">
        <v>225.173</v>
      </c>
      <c r="P15" s="140">
        <v>227.05699999999999</v>
      </c>
    </row>
    <row r="16" spans="1:16" x14ac:dyDescent="0.3">
      <c r="A16" s="139">
        <v>2017</v>
      </c>
      <c r="B16" s="140">
        <v>228.279</v>
      </c>
      <c r="C16" s="140">
        <v>228.63300000000001</v>
      </c>
      <c r="D16" s="140">
        <v>228.82400000000001</v>
      </c>
      <c r="E16" s="140">
        <v>229.68199999999999</v>
      </c>
      <c r="F16" s="140">
        <v>229.70500000000001</v>
      </c>
      <c r="G16" s="140">
        <v>229.78</v>
      </c>
      <c r="H16" s="140">
        <v>229.82</v>
      </c>
      <c r="I16" s="140">
        <v>230.44300000000001</v>
      </c>
      <c r="J16" s="140">
        <v>231.03</v>
      </c>
      <c r="K16" s="140">
        <v>230.66</v>
      </c>
      <c r="L16" s="140">
        <v>231.084</v>
      </c>
      <c r="M16" s="140">
        <v>230.548</v>
      </c>
      <c r="N16" s="140">
        <v>229.874</v>
      </c>
      <c r="O16" s="140">
        <v>229.15100000000001</v>
      </c>
      <c r="P16" s="140">
        <v>230.59800000000001</v>
      </c>
    </row>
    <row r="17" spans="1:16" x14ac:dyDescent="0.3">
      <c r="A17" s="139">
        <v>2018</v>
      </c>
      <c r="B17" s="140">
        <v>232.02799999999999</v>
      </c>
      <c r="C17" s="140">
        <v>232.512</v>
      </c>
      <c r="D17" s="140">
        <v>232.93100000000001</v>
      </c>
      <c r="E17" s="140">
        <v>233.91300000000001</v>
      </c>
      <c r="F17" s="140">
        <v>235.065</v>
      </c>
      <c r="G17" s="140">
        <v>235.45500000000001</v>
      </c>
      <c r="H17" s="140">
        <v>235.346</v>
      </c>
      <c r="I17" s="140">
        <v>235.27600000000001</v>
      </c>
      <c r="J17" s="140">
        <v>235.524</v>
      </c>
      <c r="K17" s="140">
        <v>235.68</v>
      </c>
      <c r="L17" s="140">
        <v>234.292</v>
      </c>
      <c r="M17" s="140">
        <v>233.458</v>
      </c>
      <c r="N17" s="140">
        <v>234.29</v>
      </c>
      <c r="O17" s="140">
        <v>233.65100000000001</v>
      </c>
      <c r="P17" s="140">
        <v>234.929</v>
      </c>
    </row>
    <row r="18" spans="1:16" x14ac:dyDescent="0.3">
      <c r="A18" s="139">
        <v>2019</v>
      </c>
      <c r="B18" s="140">
        <v>233.83699999999999</v>
      </c>
      <c r="C18" s="140">
        <v>235.44399999999999</v>
      </c>
      <c r="D18" s="140">
        <v>236.79300000000001</v>
      </c>
      <c r="E18" s="140">
        <v>237.51</v>
      </c>
      <c r="F18" s="140">
        <v>238.21899999999999</v>
      </c>
      <c r="G18" s="140">
        <v>238.28800000000001</v>
      </c>
      <c r="H18" s="140">
        <v>238.76</v>
      </c>
      <c r="I18" s="140">
        <v>238.786</v>
      </c>
      <c r="J18" s="140">
        <v>238.84700000000001</v>
      </c>
      <c r="K18" s="140">
        <v>239.24299999999999</v>
      </c>
      <c r="L18" s="140">
        <v>238.85</v>
      </c>
      <c r="M18" s="140">
        <v>238.73400000000001</v>
      </c>
      <c r="N18" s="140">
        <v>237.77600000000001</v>
      </c>
      <c r="O18" s="140">
        <v>236.68199999999999</v>
      </c>
      <c r="P18" s="140">
        <v>238.87</v>
      </c>
    </row>
    <row r="19" spans="1:16" x14ac:dyDescent="0.3">
      <c r="A19" s="139">
        <v>2020</v>
      </c>
      <c r="B19" s="140">
        <v>239.69</v>
      </c>
      <c r="C19" s="140">
        <v>240.42099999999999</v>
      </c>
      <c r="D19" s="140">
        <v>239.16300000000001</v>
      </c>
      <c r="E19" s="140">
        <v>236.47399999999999</v>
      </c>
      <c r="F19" s="140">
        <v>237.291</v>
      </c>
      <c r="G19" s="140">
        <v>239.25899999999999</v>
      </c>
      <c r="H19" s="140">
        <v>240.43</v>
      </c>
      <c r="I19" s="140">
        <v>241.36199999999999</v>
      </c>
      <c r="J19" s="140">
        <v>241.87799999999999</v>
      </c>
      <c r="K19" s="140">
        <v>241.74</v>
      </c>
      <c r="L19" s="140">
        <v>241.316</v>
      </c>
      <c r="M19" s="140">
        <v>241.453</v>
      </c>
      <c r="N19" s="140">
        <v>240.04</v>
      </c>
      <c r="O19" s="140">
        <v>238.71600000000001</v>
      </c>
      <c r="P19" s="140">
        <v>241.363</v>
      </c>
    </row>
    <row r="20" spans="1:16" x14ac:dyDescent="0.3">
      <c r="A20" s="139">
        <v>2021</v>
      </c>
      <c r="B20" s="140">
        <v>242.55199999999999</v>
      </c>
      <c r="C20" s="140">
        <v>244.477</v>
      </c>
      <c r="D20" s="140">
        <v>246.24600000000001</v>
      </c>
      <c r="E20" s="140">
        <v>248.16900000000001</v>
      </c>
      <c r="F20" s="140">
        <v>250.58199999999999</v>
      </c>
      <c r="G20" s="140">
        <v>253.042</v>
      </c>
      <c r="H20" s="140">
        <v>254.67099999999999</v>
      </c>
      <c r="I20" s="140">
        <v>255.142</v>
      </c>
      <c r="J20" s="140">
        <v>255.709</v>
      </c>
      <c r="K20" s="140">
        <v>257.79300000000001</v>
      </c>
      <c r="L20" s="140">
        <v>258.911</v>
      </c>
      <c r="M20" s="140">
        <v>259.60899999999998</v>
      </c>
      <c r="N20" s="140">
        <v>252.24199999999999</v>
      </c>
      <c r="O20" s="140">
        <v>247.511</v>
      </c>
      <c r="P20" s="140">
        <v>256.97300000000001</v>
      </c>
    </row>
    <row r="21" spans="1:16" x14ac:dyDescent="0.3">
      <c r="A21" s="139">
        <v>2022</v>
      </c>
      <c r="B21" s="140">
        <v>261.65699999999998</v>
      </c>
      <c r="C21" s="140">
        <v>263.988</v>
      </c>
      <c r="D21" s="140">
        <v>267.31200000000001</v>
      </c>
      <c r="E21" s="140">
        <v>268.63900000000001</v>
      </c>
      <c r="F21" s="140">
        <v>272.673</v>
      </c>
      <c r="G21" s="140">
        <v>277.072</v>
      </c>
      <c r="H21" s="140">
        <v>276.52499999999998</v>
      </c>
      <c r="I21" s="140">
        <v>275.875</v>
      </c>
      <c r="J21" s="140">
        <v>276.54899999999998</v>
      </c>
      <c r="K21" s="140">
        <v>276.90800000000002</v>
      </c>
      <c r="L21" s="140">
        <v>276.43599999999998</v>
      </c>
      <c r="M21" s="140">
        <v>275.18200000000002</v>
      </c>
      <c r="N21" s="140">
        <v>272.40100000000001</v>
      </c>
      <c r="O21" s="140">
        <v>268.55700000000002</v>
      </c>
      <c r="P21" s="140">
        <v>276.24599999999998</v>
      </c>
    </row>
    <row r="22" spans="1:16" x14ac:dyDescent="0.3">
      <c r="A22" s="139">
        <v>2023</v>
      </c>
      <c r="B22" s="140">
        <v>277.33199999999999</v>
      </c>
      <c r="C22" s="140">
        <v>278.67200000000003</v>
      </c>
      <c r="D22" s="140">
        <v>280.33</v>
      </c>
      <c r="E22" s="140">
        <v>281.92700000000002</v>
      </c>
      <c r="F22" s="140">
        <v>282.65600000000001</v>
      </c>
      <c r="G22" s="140">
        <v>283.74099999999999</v>
      </c>
      <c r="H22" s="140">
        <v>284.64</v>
      </c>
      <c r="I22" s="140">
        <v>285.12200000000001</v>
      </c>
      <c r="J22" s="140">
        <v>285.27600000000001</v>
      </c>
      <c r="K22" s="140">
        <v>284.98099999999999</v>
      </c>
      <c r="L22" s="140">
        <v>284.53899999999999</v>
      </c>
      <c r="M22" s="140">
        <v>283.90800000000002</v>
      </c>
      <c r="N22" s="140">
        <v>282.76</v>
      </c>
      <c r="O22" s="140">
        <v>280.77600000000001</v>
      </c>
      <c r="P22" s="140">
        <v>284.74400000000003</v>
      </c>
    </row>
    <row r="23" spans="1:16" x14ac:dyDescent="0.3">
      <c r="A23" s="139">
        <v>2024</v>
      </c>
      <c r="B23" s="140">
        <v>284.73099999999999</v>
      </c>
      <c r="C23" s="140">
        <v>286.346</v>
      </c>
      <c r="D23" s="140">
        <v>288.30099999999999</v>
      </c>
      <c r="E23" s="140">
        <v>289.71800000000002</v>
      </c>
      <c r="F23" s="140">
        <v>290.35500000000002</v>
      </c>
      <c r="G23" s="140">
        <v>290.779</v>
      </c>
      <c r="H23" s="140">
        <v>292.25599999999997</v>
      </c>
      <c r="I23" s="140">
        <v>292.55900000000003</v>
      </c>
      <c r="J23" s="140"/>
      <c r="K23" s="140"/>
      <c r="L23" s="140"/>
      <c r="M23" s="140"/>
      <c r="N23" s="140"/>
      <c r="O23" s="140">
        <v>288.37200000000001</v>
      </c>
      <c r="P23" s="140"/>
    </row>
    <row r="27" spans="1:16" x14ac:dyDescent="0.3">
      <c r="A27" s="204" t="s">
        <v>296</v>
      </c>
    </row>
  </sheetData>
  <sheetProtection algorithmName="SHA-512" hashValue="Qz+HXRpGWKyEw6wX0tvsjI3Rjsfvazc6rlPAokAkozoaidV1pqzIWlt7Y7mvWHa78vcUDPGg65mINPllk4Qe7w==" saltValue="qUUWfRj3D6/8dtiLrJREgA=="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6" operator="equal" id="{7C2886A0-42F1-4DDB-97B1-650C9E6246CB}">
            <xm:f>'Consolidated Summary'!$C$72</xm:f>
            <x14:dxf>
              <fill>
                <patternFill>
                  <bgColor theme="7" tint="0.39994506668294322"/>
                </patternFill>
              </fill>
            </x14:dxf>
          </x14:cfRule>
          <x14:cfRule type="cellIs" priority="7" operator="equal" id="{AA167644-6DC0-46CE-A3BD-274A3119A934}">
            <xm:f>'Consolidated Summary'!$B$72</xm:f>
            <x14:dxf>
              <fill>
                <patternFill>
                  <bgColor theme="7" tint="0.39994506668294322"/>
                </patternFill>
              </fill>
            </x14:dxf>
          </x14:cfRule>
          <xm:sqref>A12:M22 A23:N23</xm:sqref>
        </x14:conditionalFormatting>
        <x14:conditionalFormatting xmlns:xm="http://schemas.microsoft.com/office/excel/2006/main">
          <x14:cfRule type="cellIs" priority="2" operator="equal" id="{43CC2DBD-7DC7-4A28-8DD3-8B1F750049AC}">
            <xm:f>'Consolidated Summary'!$K$72</xm:f>
            <x14:dxf>
              <fill>
                <patternFill>
                  <bgColor theme="7" tint="0.39994506668294322"/>
                </patternFill>
              </fill>
            </x14:dxf>
          </x14:cfRule>
          <x14:cfRule type="cellIs" priority="1" operator="equal" id="{3B113563-E950-4115-BD3F-E6AEA8B6C636}">
            <xm:f>'Consolidated Summary'!$L$72</xm:f>
            <x14:dxf>
              <fill>
                <patternFill>
                  <bgColor theme="7" tint="0.39994506668294322"/>
                </patternFill>
              </fill>
            </x14:dxf>
          </x14:cfRule>
          <xm:sqref>A13:A23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1A75-23F5-4F48-9174-2D9771B53A30}">
  <sheetPr>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120" customWidth="1"/>
    <col min="2" max="2" width="8" style="120" customWidth="1"/>
    <col min="3" max="16384" width="8.88671875" style="120"/>
  </cols>
  <sheetData>
    <row r="1" spans="1:16" ht="15.6" x14ac:dyDescent="0.3">
      <c r="A1" s="360" t="s">
        <v>207</v>
      </c>
      <c r="B1" s="357"/>
      <c r="C1" s="357"/>
      <c r="D1" s="357"/>
      <c r="E1" s="357"/>
      <c r="F1" s="357"/>
    </row>
    <row r="2" spans="1:16" ht="15.6" x14ac:dyDescent="0.3">
      <c r="A2" s="360" t="s">
        <v>208</v>
      </c>
      <c r="B2" s="357"/>
      <c r="C2" s="357"/>
      <c r="D2" s="357"/>
      <c r="E2" s="357"/>
      <c r="F2" s="357"/>
    </row>
    <row r="3" spans="1:16" x14ac:dyDescent="0.3">
      <c r="A3" s="357"/>
      <c r="B3" s="357"/>
      <c r="C3" s="357"/>
      <c r="D3" s="357"/>
      <c r="E3" s="357"/>
      <c r="F3" s="357"/>
    </row>
    <row r="4" spans="1:16" x14ac:dyDescent="0.3">
      <c r="A4" s="137" t="s">
        <v>209</v>
      </c>
      <c r="B4" s="356" t="s">
        <v>250</v>
      </c>
      <c r="C4" s="357"/>
      <c r="D4" s="357"/>
      <c r="E4" s="357"/>
      <c r="F4" s="357"/>
    </row>
    <row r="5" spans="1:16" x14ac:dyDescent="0.3">
      <c r="A5" s="361" t="s">
        <v>211</v>
      </c>
      <c r="B5" s="357"/>
      <c r="C5" s="357"/>
      <c r="D5" s="357"/>
      <c r="E5" s="357"/>
      <c r="F5" s="357"/>
    </row>
    <row r="6" spans="1:16" ht="14.4" customHeight="1" x14ac:dyDescent="0.3">
      <c r="A6" s="137" t="s">
        <v>212</v>
      </c>
      <c r="B6" s="359" t="s">
        <v>251</v>
      </c>
      <c r="C6" s="359"/>
      <c r="D6" s="359"/>
      <c r="E6" s="359"/>
      <c r="F6" s="359"/>
      <c r="G6" s="359"/>
      <c r="H6" s="359"/>
    </row>
    <row r="7" spans="1:16" x14ac:dyDescent="0.3">
      <c r="A7" s="137" t="s">
        <v>214</v>
      </c>
      <c r="B7" s="356" t="s">
        <v>252</v>
      </c>
      <c r="C7" s="357"/>
      <c r="D7" s="357"/>
      <c r="E7" s="357"/>
      <c r="F7" s="357"/>
    </row>
    <row r="8" spans="1:16" x14ac:dyDescent="0.3">
      <c r="A8" s="137" t="s">
        <v>216</v>
      </c>
      <c r="B8" s="356" t="s">
        <v>217</v>
      </c>
      <c r="C8" s="357"/>
      <c r="D8" s="357"/>
      <c r="E8" s="357"/>
      <c r="F8" s="357"/>
    </row>
    <row r="9" spans="1:16" x14ac:dyDescent="0.3">
      <c r="A9" s="137" t="s">
        <v>218</v>
      </c>
      <c r="B9" s="356" t="s">
        <v>219</v>
      </c>
      <c r="C9" s="357"/>
      <c r="D9" s="357"/>
      <c r="E9" s="357"/>
      <c r="F9" s="357"/>
    </row>
    <row r="10" spans="1:16" x14ac:dyDescent="0.3">
      <c r="A10" s="137" t="s">
        <v>220</v>
      </c>
      <c r="B10" s="358" t="s">
        <v>221</v>
      </c>
      <c r="C10" s="357"/>
      <c r="D10" s="357"/>
      <c r="E10" s="357"/>
      <c r="F10" s="357"/>
    </row>
    <row r="12" spans="1:16" ht="15" thickBot="1" x14ac:dyDescent="0.35">
      <c r="A12" s="138" t="s">
        <v>3</v>
      </c>
      <c r="B12" s="138" t="s">
        <v>222</v>
      </c>
      <c r="C12" s="138" t="s">
        <v>223</v>
      </c>
      <c r="D12" s="138" t="s">
        <v>224</v>
      </c>
      <c r="E12" s="138" t="s">
        <v>225</v>
      </c>
      <c r="F12" s="138" t="s">
        <v>226</v>
      </c>
      <c r="G12" s="138" t="s">
        <v>227</v>
      </c>
      <c r="H12" s="138" t="s">
        <v>228</v>
      </c>
      <c r="I12" s="138" t="s">
        <v>229</v>
      </c>
      <c r="J12" s="138" t="s">
        <v>230</v>
      </c>
      <c r="K12" s="138" t="s">
        <v>231</v>
      </c>
      <c r="L12" s="138" t="s">
        <v>232</v>
      </c>
      <c r="M12" s="138" t="s">
        <v>233</v>
      </c>
      <c r="N12" s="138" t="s">
        <v>234</v>
      </c>
      <c r="O12" s="138" t="s">
        <v>235</v>
      </c>
      <c r="P12" s="138" t="s">
        <v>236</v>
      </c>
    </row>
    <row r="13" spans="1:16" ht="15" thickTop="1" x14ac:dyDescent="0.3">
      <c r="A13" s="139">
        <v>2014</v>
      </c>
      <c r="B13" s="140">
        <v>251.04499999999999</v>
      </c>
      <c r="C13" s="140">
        <v>251.233</v>
      </c>
      <c r="D13" s="140">
        <v>252.41300000000001</v>
      </c>
      <c r="E13" s="140">
        <v>252.506</v>
      </c>
      <c r="F13" s="140">
        <v>253.59800000000001</v>
      </c>
      <c r="G13" s="140">
        <v>253.55500000000001</v>
      </c>
      <c r="H13" s="140">
        <v>253.833</v>
      </c>
      <c r="I13" s="140">
        <v>253.185</v>
      </c>
      <c r="J13" s="140">
        <v>253.154</v>
      </c>
      <c r="K13" s="140">
        <v>252.73</v>
      </c>
      <c r="L13" s="140">
        <v>251.78100000000001</v>
      </c>
      <c r="M13" s="140">
        <v>250.51900000000001</v>
      </c>
      <c r="N13" s="140">
        <v>252.46299999999999</v>
      </c>
      <c r="O13" s="140">
        <v>252.392</v>
      </c>
      <c r="P13" s="140">
        <v>252.53399999999999</v>
      </c>
    </row>
    <row r="14" spans="1:16" x14ac:dyDescent="0.3">
      <c r="A14" s="139">
        <v>2015</v>
      </c>
      <c r="B14" s="140">
        <v>250.01599999999999</v>
      </c>
      <c r="C14" s="140">
        <v>250.619</v>
      </c>
      <c r="D14" s="140">
        <v>251.45099999999999</v>
      </c>
      <c r="E14" s="140">
        <v>251.76</v>
      </c>
      <c r="F14" s="140">
        <v>252.77</v>
      </c>
      <c r="G14" s="140">
        <v>253.626</v>
      </c>
      <c r="H14" s="140">
        <v>253.405</v>
      </c>
      <c r="I14" s="140">
        <v>252.90299999999999</v>
      </c>
      <c r="J14" s="140">
        <v>252.922</v>
      </c>
      <c r="K14" s="140">
        <v>252.50399999999999</v>
      </c>
      <c r="L14" s="140">
        <v>252.57300000000001</v>
      </c>
      <c r="M14" s="140">
        <v>251.67</v>
      </c>
      <c r="N14" s="140">
        <v>252.185</v>
      </c>
      <c r="O14" s="140">
        <v>251.70699999999999</v>
      </c>
      <c r="P14" s="140">
        <v>252.66300000000001</v>
      </c>
    </row>
    <row r="15" spans="1:16" x14ac:dyDescent="0.3">
      <c r="A15" s="139">
        <v>2016</v>
      </c>
      <c r="B15" s="140">
        <v>251.739</v>
      </c>
      <c r="C15" s="140">
        <v>252.25</v>
      </c>
      <c r="D15" s="140">
        <v>252.85400000000001</v>
      </c>
      <c r="E15" s="140">
        <v>254.27</v>
      </c>
      <c r="F15" s="140">
        <v>255.023</v>
      </c>
      <c r="G15" s="140">
        <v>255.471</v>
      </c>
      <c r="H15" s="140">
        <v>255.386</v>
      </c>
      <c r="I15" s="140">
        <v>255.54499999999999</v>
      </c>
      <c r="J15" s="140">
        <v>256.08499999999998</v>
      </c>
      <c r="K15" s="140">
        <v>256.60500000000002</v>
      </c>
      <c r="L15" s="140">
        <v>256.541</v>
      </c>
      <c r="M15" s="140">
        <v>256.42700000000002</v>
      </c>
      <c r="N15" s="140">
        <v>254.85</v>
      </c>
      <c r="O15" s="140">
        <v>253.601</v>
      </c>
      <c r="P15" s="140">
        <v>256.09800000000001</v>
      </c>
    </row>
    <row r="16" spans="1:16" x14ac:dyDescent="0.3">
      <c r="A16" s="139">
        <v>2017</v>
      </c>
      <c r="B16" s="140">
        <v>258.07299999999998</v>
      </c>
      <c r="C16" s="140">
        <v>258.76799999999997</v>
      </c>
      <c r="D16" s="140">
        <v>258.51</v>
      </c>
      <c r="E16" s="140">
        <v>259.16500000000002</v>
      </c>
      <c r="F16" s="140">
        <v>259.38600000000002</v>
      </c>
      <c r="G16" s="140">
        <v>259.33499999999998</v>
      </c>
      <c r="H16" s="140">
        <v>258.83300000000003</v>
      </c>
      <c r="I16" s="140">
        <v>259.50799999999998</v>
      </c>
      <c r="J16" s="140">
        <v>260.875</v>
      </c>
      <c r="K16" s="140">
        <v>260.58</v>
      </c>
      <c r="L16" s="140">
        <v>260.63</v>
      </c>
      <c r="M16" s="140">
        <v>260.791</v>
      </c>
      <c r="N16" s="140">
        <v>259.53800000000001</v>
      </c>
      <c r="O16" s="140">
        <v>258.87299999999999</v>
      </c>
      <c r="P16" s="140">
        <v>260.20299999999997</v>
      </c>
    </row>
    <row r="17" spans="1:16" x14ac:dyDescent="0.3">
      <c r="A17" s="139">
        <v>2018</v>
      </c>
      <c r="B17" s="140">
        <v>262.18799999999999</v>
      </c>
      <c r="C17" s="140">
        <v>263.26</v>
      </c>
      <c r="D17" s="140">
        <v>263.55599999999998</v>
      </c>
      <c r="E17" s="140">
        <v>264.66899999999998</v>
      </c>
      <c r="F17" s="140">
        <v>265.83999999999997</v>
      </c>
      <c r="G17" s="140">
        <v>265.95</v>
      </c>
      <c r="H17" s="140">
        <v>265.83</v>
      </c>
      <c r="I17" s="140">
        <v>266.42500000000001</v>
      </c>
      <c r="J17" s="140">
        <v>266.709</v>
      </c>
      <c r="K17" s="140">
        <v>266.464</v>
      </c>
      <c r="L17" s="140">
        <v>265.48700000000002</v>
      </c>
      <c r="M17" s="140">
        <v>265.286</v>
      </c>
      <c r="N17" s="140">
        <v>265.13900000000001</v>
      </c>
      <c r="O17" s="140">
        <v>264.24400000000003</v>
      </c>
      <c r="P17" s="140">
        <v>266.03399999999999</v>
      </c>
    </row>
    <row r="18" spans="1:16" x14ac:dyDescent="0.3">
      <c r="A18" s="139">
        <v>2019</v>
      </c>
      <c r="B18" s="140">
        <v>266.10899999999998</v>
      </c>
      <c r="C18" s="140">
        <v>266.70600000000002</v>
      </c>
      <c r="D18" s="140">
        <v>268.02499999999998</v>
      </c>
      <c r="E18" s="140">
        <v>269.07</v>
      </c>
      <c r="F18" s="140">
        <v>269.74400000000003</v>
      </c>
      <c r="G18" s="140">
        <v>270.13299999999998</v>
      </c>
      <c r="H18" s="140">
        <v>270.38099999999997</v>
      </c>
      <c r="I18" s="140">
        <v>270.548</v>
      </c>
      <c r="J18" s="140">
        <v>270.56299999999999</v>
      </c>
      <c r="K18" s="140">
        <v>270.34800000000001</v>
      </c>
      <c r="L18" s="140">
        <v>270.64299999999997</v>
      </c>
      <c r="M18" s="140">
        <v>270.42899999999997</v>
      </c>
      <c r="N18" s="140">
        <v>269.392</v>
      </c>
      <c r="O18" s="140">
        <v>268.298</v>
      </c>
      <c r="P18" s="140">
        <v>270.48500000000001</v>
      </c>
    </row>
    <row r="19" spans="1:16" x14ac:dyDescent="0.3">
      <c r="A19" s="139">
        <v>2020</v>
      </c>
      <c r="B19" s="140">
        <v>272.31599999999997</v>
      </c>
      <c r="C19" s="140">
        <v>273.08</v>
      </c>
      <c r="D19" s="140">
        <v>272.53100000000001</v>
      </c>
      <c r="E19" s="140">
        <v>271.32499999999999</v>
      </c>
      <c r="F19" s="140">
        <v>271.34500000000003</v>
      </c>
      <c r="G19" s="140">
        <v>272.28300000000002</v>
      </c>
      <c r="H19" s="140">
        <v>273.34699999999998</v>
      </c>
      <c r="I19" s="140">
        <v>273.59699999999998</v>
      </c>
      <c r="J19" s="140">
        <v>273.92500000000001</v>
      </c>
      <c r="K19" s="140">
        <v>273.37400000000002</v>
      </c>
      <c r="L19" s="140">
        <v>273.54300000000001</v>
      </c>
      <c r="M19" s="140">
        <v>274.22500000000002</v>
      </c>
      <c r="N19" s="140">
        <v>272.90800000000002</v>
      </c>
      <c r="O19" s="140">
        <v>272.14699999999999</v>
      </c>
      <c r="P19" s="140">
        <v>273.66899999999998</v>
      </c>
    </row>
    <row r="20" spans="1:16" x14ac:dyDescent="0.3">
      <c r="A20" s="139">
        <v>2021</v>
      </c>
      <c r="B20" s="140">
        <v>275.42700000000002</v>
      </c>
      <c r="C20" s="140">
        <v>276.47300000000001</v>
      </c>
      <c r="D20" s="140">
        <v>278.197</v>
      </c>
      <c r="E20" s="140">
        <v>280.23399999999998</v>
      </c>
      <c r="F20" s="140">
        <v>281.858</v>
      </c>
      <c r="G20" s="140">
        <v>284.74099999999999</v>
      </c>
      <c r="H20" s="140">
        <v>285.22000000000003</v>
      </c>
      <c r="I20" s="140">
        <v>285.63</v>
      </c>
      <c r="J20" s="140">
        <v>286.423</v>
      </c>
      <c r="K20" s="140">
        <v>288.23599999999999</v>
      </c>
      <c r="L20" s="140">
        <v>289.83499999999998</v>
      </c>
      <c r="M20" s="140">
        <v>290.40499999999997</v>
      </c>
      <c r="N20" s="140">
        <v>283.55700000000002</v>
      </c>
      <c r="O20" s="140">
        <v>279.488</v>
      </c>
      <c r="P20" s="140">
        <v>287.625</v>
      </c>
    </row>
    <row r="21" spans="1:16" x14ac:dyDescent="0.3">
      <c r="A21" s="139">
        <v>2022</v>
      </c>
      <c r="B21" s="140">
        <v>292.64400000000001</v>
      </c>
      <c r="C21" s="140">
        <v>294.60500000000002</v>
      </c>
      <c r="D21" s="140">
        <v>298.40300000000002</v>
      </c>
      <c r="E21" s="140">
        <v>300.32499999999999</v>
      </c>
      <c r="F21" s="140">
        <v>302.93900000000002</v>
      </c>
      <c r="G21" s="140">
        <v>306.45299999999997</v>
      </c>
      <c r="H21" s="140">
        <v>305.916</v>
      </c>
      <c r="I21" s="140">
        <v>306.85500000000002</v>
      </c>
      <c r="J21" s="140">
        <v>307.15199999999999</v>
      </c>
      <c r="K21" s="140">
        <v>308.00099999999998</v>
      </c>
      <c r="L21" s="140">
        <v>308.39400000000001</v>
      </c>
      <c r="M21" s="140">
        <v>308.14999999999998</v>
      </c>
      <c r="N21" s="140">
        <v>303.32</v>
      </c>
      <c r="O21" s="140">
        <v>299.22800000000001</v>
      </c>
      <c r="P21" s="140">
        <v>307.411</v>
      </c>
    </row>
    <row r="22" spans="1:16" x14ac:dyDescent="0.3">
      <c r="A22" s="139">
        <v>2023</v>
      </c>
      <c r="B22" s="140">
        <v>310.32299999999998</v>
      </c>
      <c r="C22" s="140">
        <v>311.98599999999999</v>
      </c>
      <c r="D22" s="140">
        <v>311.24299999999999</v>
      </c>
      <c r="E22" s="140">
        <v>311.84800000000001</v>
      </c>
      <c r="F22" s="140">
        <v>312.24099999999999</v>
      </c>
      <c r="G22" s="140">
        <v>313.32900000000001</v>
      </c>
      <c r="H22" s="140">
        <v>313.952</v>
      </c>
      <c r="I22" s="140">
        <v>315.44099999999997</v>
      </c>
      <c r="J22" s="140">
        <v>316.37299999999999</v>
      </c>
      <c r="K22" s="140">
        <v>316.3</v>
      </c>
      <c r="L22" s="140">
        <v>316.25200000000001</v>
      </c>
      <c r="M22" s="140">
        <v>316.14299999999997</v>
      </c>
      <c r="N22" s="140">
        <v>313.786</v>
      </c>
      <c r="O22" s="140">
        <v>311.82799999999997</v>
      </c>
      <c r="P22" s="140">
        <v>315.74400000000003</v>
      </c>
    </row>
    <row r="23" spans="1:16" x14ac:dyDescent="0.3">
      <c r="A23" s="139">
        <v>2024</v>
      </c>
      <c r="B23" s="140">
        <v>318.13299999999998</v>
      </c>
      <c r="C23" s="140">
        <v>319.577</v>
      </c>
      <c r="D23" s="140">
        <v>321.74099999999999</v>
      </c>
      <c r="E23" s="140">
        <v>323.03500000000003</v>
      </c>
      <c r="F23" s="140">
        <v>324.43900000000002</v>
      </c>
      <c r="G23" s="140">
        <v>325.27100000000002</v>
      </c>
      <c r="H23" s="140">
        <v>325.339</v>
      </c>
      <c r="I23" s="140">
        <v>326.14</v>
      </c>
      <c r="J23" s="140"/>
      <c r="K23" s="140"/>
      <c r="L23" s="140"/>
      <c r="M23" s="140"/>
      <c r="N23" s="140"/>
      <c r="O23" s="140">
        <v>322.03300000000002</v>
      </c>
      <c r="P23" s="140"/>
    </row>
    <row r="27" spans="1:16" x14ac:dyDescent="0.3">
      <c r="A27" s="204" t="s">
        <v>296</v>
      </c>
    </row>
  </sheetData>
  <sheetProtection algorithmName="SHA-512" hashValue="l9a/Zk5+oTcnXNyZWBB9c/4fxuaaruRk1FxAummaEpxM1Apic6TTCGv+S8MyfToRcYm3yElpn8PbImkueu+2iA==" saltValue="TfpFs+H/e5tvZwNMShhfOQ=="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6" operator="equal" id="{D62C28D0-5A84-4A2C-9CBE-571526FD0C67}">
            <xm:f>'Consolidated Summary'!$C$72</xm:f>
            <x14:dxf>
              <fill>
                <patternFill>
                  <bgColor theme="7" tint="0.39994506668294322"/>
                </patternFill>
              </fill>
            </x14:dxf>
          </x14:cfRule>
          <x14:cfRule type="cellIs" priority="7" operator="equal" id="{6B73D2FF-7C05-4945-B14E-5AD4508FE515}">
            <xm:f>'Consolidated Summary'!$B$72</xm:f>
            <x14:dxf>
              <fill>
                <patternFill>
                  <bgColor theme="7" tint="0.39994506668294322"/>
                </patternFill>
              </fill>
            </x14:dxf>
          </x14:cfRule>
          <xm:sqref>A12:M22 A23:N23</xm:sqref>
        </x14:conditionalFormatting>
        <x14:conditionalFormatting xmlns:xm="http://schemas.microsoft.com/office/excel/2006/main">
          <x14:cfRule type="cellIs" priority="2" operator="equal" id="{A57D9DAD-B6FE-46B4-A4C3-609F2D2444A0}">
            <xm:f>'Consolidated Summary'!$K$72</xm:f>
            <x14:dxf>
              <fill>
                <patternFill>
                  <bgColor theme="7" tint="0.39994506668294322"/>
                </patternFill>
              </fill>
            </x14:dxf>
          </x14:cfRule>
          <x14:cfRule type="cellIs" priority="1" operator="equal" id="{25D5362D-5ED8-4A2D-921B-1955E55DE51A}">
            <xm:f>'Consolidated Summary'!$L$72</xm:f>
            <x14:dxf>
              <fill>
                <patternFill>
                  <bgColor theme="7" tint="0.39994506668294322"/>
                </patternFill>
              </fill>
            </x14:dxf>
          </x14:cfRule>
          <xm:sqref>A13:A23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D699-E361-4206-A7A5-D37D09655E91}">
  <sheetPr>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120" customWidth="1"/>
    <col min="2" max="2" width="8" style="120" customWidth="1"/>
    <col min="3" max="16384" width="8.88671875" style="120"/>
  </cols>
  <sheetData>
    <row r="1" spans="1:16" ht="15.6" x14ac:dyDescent="0.3">
      <c r="A1" s="360" t="s">
        <v>207</v>
      </c>
      <c r="B1" s="357"/>
      <c r="C1" s="357"/>
      <c r="D1" s="357"/>
      <c r="E1" s="357"/>
      <c r="F1" s="357"/>
    </row>
    <row r="2" spans="1:16" ht="15.6" x14ac:dyDescent="0.3">
      <c r="A2" s="360" t="s">
        <v>208</v>
      </c>
      <c r="B2" s="357"/>
      <c r="C2" s="357"/>
      <c r="D2" s="357"/>
      <c r="E2" s="357"/>
      <c r="F2" s="357"/>
    </row>
    <row r="3" spans="1:16" x14ac:dyDescent="0.3">
      <c r="A3" s="357"/>
      <c r="B3" s="357"/>
      <c r="C3" s="357"/>
      <c r="D3" s="357"/>
      <c r="E3" s="357"/>
      <c r="F3" s="357"/>
    </row>
    <row r="4" spans="1:16" x14ac:dyDescent="0.3">
      <c r="A4" s="137" t="s">
        <v>209</v>
      </c>
      <c r="B4" s="356" t="s">
        <v>253</v>
      </c>
      <c r="C4" s="357"/>
      <c r="D4" s="357"/>
      <c r="E4" s="357"/>
      <c r="F4" s="357"/>
    </row>
    <row r="5" spans="1:16" x14ac:dyDescent="0.3">
      <c r="A5" s="361" t="s">
        <v>211</v>
      </c>
      <c r="B5" s="357"/>
      <c r="C5" s="357"/>
      <c r="D5" s="357"/>
      <c r="E5" s="357"/>
      <c r="F5" s="357"/>
    </row>
    <row r="6" spans="1:16" ht="14.4" customHeight="1" x14ac:dyDescent="0.3">
      <c r="A6" s="137" t="s">
        <v>212</v>
      </c>
      <c r="B6" s="359" t="s">
        <v>254</v>
      </c>
      <c r="C6" s="359"/>
      <c r="D6" s="359"/>
      <c r="E6" s="359"/>
      <c r="F6" s="359"/>
      <c r="G6" s="359"/>
      <c r="H6" s="359"/>
    </row>
    <row r="7" spans="1:16" x14ac:dyDescent="0.3">
      <c r="A7" s="137" t="s">
        <v>214</v>
      </c>
      <c r="B7" s="356" t="s">
        <v>255</v>
      </c>
      <c r="C7" s="357"/>
      <c r="D7" s="357"/>
      <c r="E7" s="357"/>
      <c r="F7" s="357"/>
    </row>
    <row r="8" spans="1:16" x14ac:dyDescent="0.3">
      <c r="A8" s="137" t="s">
        <v>216</v>
      </c>
      <c r="B8" s="356" t="s">
        <v>217</v>
      </c>
      <c r="C8" s="357"/>
      <c r="D8" s="357"/>
      <c r="E8" s="357"/>
      <c r="F8" s="357"/>
    </row>
    <row r="9" spans="1:16" x14ac:dyDescent="0.3">
      <c r="A9" s="137" t="s">
        <v>218</v>
      </c>
      <c r="B9" s="356" t="s">
        <v>219</v>
      </c>
      <c r="C9" s="357"/>
      <c r="D9" s="357"/>
      <c r="E9" s="357"/>
      <c r="F9" s="357"/>
    </row>
    <row r="10" spans="1:16" x14ac:dyDescent="0.3">
      <c r="A10" s="137" t="s">
        <v>220</v>
      </c>
      <c r="B10" s="358" t="s">
        <v>221</v>
      </c>
      <c r="C10" s="357"/>
      <c r="D10" s="357"/>
      <c r="E10" s="357"/>
      <c r="F10" s="357"/>
    </row>
    <row r="12" spans="1:16" ht="15" thickBot="1" x14ac:dyDescent="0.35">
      <c r="A12" s="138" t="s">
        <v>3</v>
      </c>
      <c r="B12" s="138" t="s">
        <v>222</v>
      </c>
      <c r="C12" s="138" t="s">
        <v>223</v>
      </c>
      <c r="D12" s="138" t="s">
        <v>224</v>
      </c>
      <c r="E12" s="138" t="s">
        <v>225</v>
      </c>
      <c r="F12" s="138" t="s">
        <v>226</v>
      </c>
      <c r="G12" s="138" t="s">
        <v>227</v>
      </c>
      <c r="H12" s="138" t="s">
        <v>228</v>
      </c>
      <c r="I12" s="138" t="s">
        <v>229</v>
      </c>
      <c r="J12" s="138" t="s">
        <v>230</v>
      </c>
      <c r="K12" s="138" t="s">
        <v>231</v>
      </c>
      <c r="L12" s="138" t="s">
        <v>232</v>
      </c>
      <c r="M12" s="138" t="s">
        <v>233</v>
      </c>
      <c r="N12" s="138" t="s">
        <v>234</v>
      </c>
      <c r="O12" s="138" t="s">
        <v>235</v>
      </c>
      <c r="P12" s="138" t="s">
        <v>236</v>
      </c>
    </row>
    <row r="13" spans="1:16" ht="15" thickTop="1" x14ac:dyDescent="0.3">
      <c r="A13" s="139">
        <v>2014</v>
      </c>
      <c r="B13" s="140">
        <v>227.673</v>
      </c>
      <c r="C13" s="140">
        <v>228.66399999999999</v>
      </c>
      <c r="D13" s="140">
        <v>230.095</v>
      </c>
      <c r="E13" s="140">
        <v>231.346</v>
      </c>
      <c r="F13" s="140">
        <v>231.762</v>
      </c>
      <c r="G13" s="140">
        <v>232.26900000000001</v>
      </c>
      <c r="H13" s="140">
        <v>232.01300000000001</v>
      </c>
      <c r="I13" s="140">
        <v>231.61099999999999</v>
      </c>
      <c r="J13" s="140">
        <v>231.762</v>
      </c>
      <c r="K13" s="140">
        <v>231.131</v>
      </c>
      <c r="L13" s="140">
        <v>229.845</v>
      </c>
      <c r="M13" s="140">
        <v>228.45099999999999</v>
      </c>
      <c r="N13" s="140">
        <v>230.55199999999999</v>
      </c>
      <c r="O13" s="140">
        <v>230.30199999999999</v>
      </c>
      <c r="P13" s="140">
        <v>230.80199999999999</v>
      </c>
    </row>
    <row r="14" spans="1:16" x14ac:dyDescent="0.3">
      <c r="A14" s="139">
        <v>2015</v>
      </c>
      <c r="B14" s="140">
        <v>226.85499999999999</v>
      </c>
      <c r="C14" s="140">
        <v>227.94399999999999</v>
      </c>
      <c r="D14" s="140">
        <v>229.33699999999999</v>
      </c>
      <c r="E14" s="140">
        <v>229.95699999999999</v>
      </c>
      <c r="F14" s="140">
        <v>230.886</v>
      </c>
      <c r="G14" s="140">
        <v>232.02600000000001</v>
      </c>
      <c r="H14" s="140">
        <v>231.71899999999999</v>
      </c>
      <c r="I14" s="140">
        <v>231.26</v>
      </c>
      <c r="J14" s="140">
        <v>230.91300000000001</v>
      </c>
      <c r="K14" s="140">
        <v>230.86</v>
      </c>
      <c r="L14" s="140">
        <v>230.422</v>
      </c>
      <c r="M14" s="140">
        <v>229.58099999999999</v>
      </c>
      <c r="N14" s="140">
        <v>230.14699999999999</v>
      </c>
      <c r="O14" s="140">
        <v>229.501</v>
      </c>
      <c r="P14" s="140">
        <v>230.79300000000001</v>
      </c>
    </row>
    <row r="15" spans="1:16" x14ac:dyDescent="0.3">
      <c r="A15" s="139">
        <v>2016</v>
      </c>
      <c r="B15" s="140">
        <v>229.46899999999999</v>
      </c>
      <c r="C15" s="140">
        <v>229.64599999999999</v>
      </c>
      <c r="D15" s="140">
        <v>230.977</v>
      </c>
      <c r="E15" s="140">
        <v>231.97499999999999</v>
      </c>
      <c r="F15" s="140">
        <v>232.90600000000001</v>
      </c>
      <c r="G15" s="140">
        <v>233.83799999999999</v>
      </c>
      <c r="H15" s="140">
        <v>233.292</v>
      </c>
      <c r="I15" s="140">
        <v>233.56100000000001</v>
      </c>
      <c r="J15" s="140">
        <v>234.06899999999999</v>
      </c>
      <c r="K15" s="140">
        <v>234.33699999999999</v>
      </c>
      <c r="L15" s="140">
        <v>234.029</v>
      </c>
      <c r="M15" s="140">
        <v>234.20400000000001</v>
      </c>
      <c r="N15" s="140">
        <v>232.69200000000001</v>
      </c>
      <c r="O15" s="140">
        <v>231.46899999999999</v>
      </c>
      <c r="P15" s="140">
        <v>233.91499999999999</v>
      </c>
    </row>
    <row r="16" spans="1:16" x14ac:dyDescent="0.3">
      <c r="A16" s="139">
        <v>2017</v>
      </c>
      <c r="B16" s="140">
        <v>235.49199999999999</v>
      </c>
      <c r="C16" s="140">
        <v>236.05199999999999</v>
      </c>
      <c r="D16" s="140">
        <v>236.154</v>
      </c>
      <c r="E16" s="140">
        <v>236.72800000000001</v>
      </c>
      <c r="F16" s="140">
        <v>236.774</v>
      </c>
      <c r="G16" s="140">
        <v>237.346</v>
      </c>
      <c r="H16" s="140">
        <v>236.94200000000001</v>
      </c>
      <c r="I16" s="140">
        <v>237.892</v>
      </c>
      <c r="J16" s="140">
        <v>239.649</v>
      </c>
      <c r="K16" s="140">
        <v>239.06700000000001</v>
      </c>
      <c r="L16" s="140">
        <v>238.86099999999999</v>
      </c>
      <c r="M16" s="140">
        <v>238.512</v>
      </c>
      <c r="N16" s="140">
        <v>237.45599999999999</v>
      </c>
      <c r="O16" s="140">
        <v>236.42400000000001</v>
      </c>
      <c r="P16" s="140">
        <v>238.48699999999999</v>
      </c>
    </row>
    <row r="17" spans="1:16" x14ac:dyDescent="0.3">
      <c r="A17" s="139">
        <v>2018</v>
      </c>
      <c r="B17" s="140">
        <v>239.77199999999999</v>
      </c>
      <c r="C17" s="140">
        <v>241.12299999999999</v>
      </c>
      <c r="D17" s="140">
        <v>241.595</v>
      </c>
      <c r="E17" s="140">
        <v>242.48599999999999</v>
      </c>
      <c r="F17" s="140">
        <v>243.279</v>
      </c>
      <c r="G17" s="140">
        <v>243.77</v>
      </c>
      <c r="H17" s="140">
        <v>243.77600000000001</v>
      </c>
      <c r="I17" s="140">
        <v>243.60499999999999</v>
      </c>
      <c r="J17" s="140">
        <v>243.64</v>
      </c>
      <c r="K17" s="140">
        <v>244.16300000000001</v>
      </c>
      <c r="L17" s="140">
        <v>243.48400000000001</v>
      </c>
      <c r="M17" s="140">
        <v>242.15</v>
      </c>
      <c r="N17" s="140">
        <v>242.73699999999999</v>
      </c>
      <c r="O17" s="140">
        <v>242.00399999999999</v>
      </c>
      <c r="P17" s="140">
        <v>243.47</v>
      </c>
    </row>
    <row r="18" spans="1:16" x14ac:dyDescent="0.3">
      <c r="A18" s="139">
        <v>2019</v>
      </c>
      <c r="B18" s="140">
        <v>242.547</v>
      </c>
      <c r="C18" s="140">
        <v>243.85599999999999</v>
      </c>
      <c r="D18" s="140">
        <v>245.554</v>
      </c>
      <c r="E18" s="140">
        <v>246.84700000000001</v>
      </c>
      <c r="F18" s="140">
        <v>246.667</v>
      </c>
      <c r="G18" s="140">
        <v>246.51499999999999</v>
      </c>
      <c r="H18" s="140">
        <v>247.25</v>
      </c>
      <c r="I18" s="140">
        <v>246.953</v>
      </c>
      <c r="J18" s="140">
        <v>246.89099999999999</v>
      </c>
      <c r="K18" s="140">
        <v>247.423</v>
      </c>
      <c r="L18" s="140">
        <v>247.38499999999999</v>
      </c>
      <c r="M18" s="140">
        <v>247.28899999999999</v>
      </c>
      <c r="N18" s="140">
        <v>246.26499999999999</v>
      </c>
      <c r="O18" s="140">
        <v>245.33099999999999</v>
      </c>
      <c r="P18" s="140">
        <v>247.19900000000001</v>
      </c>
    </row>
    <row r="19" spans="1:16" x14ac:dyDescent="0.3">
      <c r="A19" s="139">
        <v>2020</v>
      </c>
      <c r="B19" s="140">
        <v>248.005</v>
      </c>
      <c r="C19" s="140">
        <v>248.41200000000001</v>
      </c>
      <c r="D19" s="140">
        <v>248.136</v>
      </c>
      <c r="E19" s="140">
        <v>246.25399999999999</v>
      </c>
      <c r="F19" s="140">
        <v>245.696</v>
      </c>
      <c r="G19" s="140">
        <v>247.22300000000001</v>
      </c>
      <c r="H19" s="140">
        <v>248.619</v>
      </c>
      <c r="I19" s="140">
        <v>249.63900000000001</v>
      </c>
      <c r="J19" s="140">
        <v>250.19300000000001</v>
      </c>
      <c r="K19" s="140">
        <v>250.542</v>
      </c>
      <c r="L19" s="140">
        <v>250.255</v>
      </c>
      <c r="M19" s="140">
        <v>250.69300000000001</v>
      </c>
      <c r="N19" s="140">
        <v>248.63900000000001</v>
      </c>
      <c r="O19" s="140">
        <v>247.28800000000001</v>
      </c>
      <c r="P19" s="140">
        <v>249.99</v>
      </c>
    </row>
    <row r="20" spans="1:16" x14ac:dyDescent="0.3">
      <c r="A20" s="139">
        <v>2021</v>
      </c>
      <c r="B20" s="140">
        <v>252.06700000000001</v>
      </c>
      <c r="C20" s="140">
        <v>253.386</v>
      </c>
      <c r="D20" s="140">
        <v>255.31899999999999</v>
      </c>
      <c r="E20" s="140">
        <v>257.20699999999999</v>
      </c>
      <c r="F20" s="140">
        <v>259.34300000000002</v>
      </c>
      <c r="G20" s="140">
        <v>261.66800000000001</v>
      </c>
      <c r="H20" s="140">
        <v>263.01299999999998</v>
      </c>
      <c r="I20" s="140">
        <v>263.72800000000001</v>
      </c>
      <c r="J20" s="140">
        <v>264.59300000000002</v>
      </c>
      <c r="K20" s="140">
        <v>267.16000000000003</v>
      </c>
      <c r="L20" s="140">
        <v>268.36</v>
      </c>
      <c r="M20" s="140">
        <v>269.26299999999998</v>
      </c>
      <c r="N20" s="140">
        <v>261.25900000000001</v>
      </c>
      <c r="O20" s="140">
        <v>256.49799999999999</v>
      </c>
      <c r="P20" s="140">
        <v>266.02</v>
      </c>
    </row>
    <row r="21" spans="1:16" x14ac:dyDescent="0.3">
      <c r="A21" s="139">
        <v>2022</v>
      </c>
      <c r="B21" s="140">
        <v>271.63400000000001</v>
      </c>
      <c r="C21" s="140">
        <v>274.68799999999999</v>
      </c>
      <c r="D21" s="140">
        <v>278.59800000000001</v>
      </c>
      <c r="E21" s="140">
        <v>279.87900000000002</v>
      </c>
      <c r="F21" s="140">
        <v>283.30700000000002</v>
      </c>
      <c r="G21" s="140">
        <v>287.42700000000002</v>
      </c>
      <c r="H21" s="140">
        <v>287.608</v>
      </c>
      <c r="I21" s="140">
        <v>287.16800000000001</v>
      </c>
      <c r="J21" s="140">
        <v>287.65600000000001</v>
      </c>
      <c r="K21" s="140">
        <v>288.83600000000001</v>
      </c>
      <c r="L21" s="140">
        <v>288.99099999999999</v>
      </c>
      <c r="M21" s="140">
        <v>288.20499999999998</v>
      </c>
      <c r="N21" s="140">
        <v>283.666</v>
      </c>
      <c r="O21" s="140">
        <v>279.25599999999997</v>
      </c>
      <c r="P21" s="140">
        <v>288.077</v>
      </c>
    </row>
    <row r="22" spans="1:16" x14ac:dyDescent="0.3">
      <c r="A22" s="139">
        <v>2023</v>
      </c>
      <c r="B22" s="140">
        <v>290.43799999999999</v>
      </c>
      <c r="C22" s="140">
        <v>292.28500000000003</v>
      </c>
      <c r="D22" s="140">
        <v>293.358</v>
      </c>
      <c r="E22" s="140">
        <v>295.315</v>
      </c>
      <c r="F22" s="140">
        <v>295.88900000000001</v>
      </c>
      <c r="G22" s="140">
        <v>296.78899999999999</v>
      </c>
      <c r="H22" s="140">
        <v>297.279</v>
      </c>
      <c r="I22" s="140">
        <v>298.97500000000002</v>
      </c>
      <c r="J22" s="140">
        <v>299.65699999999998</v>
      </c>
      <c r="K22" s="140">
        <v>299.39400000000001</v>
      </c>
      <c r="L22" s="140">
        <v>298.93</v>
      </c>
      <c r="M22" s="140">
        <v>298.75400000000002</v>
      </c>
      <c r="N22" s="140">
        <v>296.42200000000003</v>
      </c>
      <c r="O22" s="140">
        <v>294.012</v>
      </c>
      <c r="P22" s="140">
        <v>298.83199999999999</v>
      </c>
    </row>
    <row r="23" spans="1:16" x14ac:dyDescent="0.3">
      <c r="A23" s="139">
        <v>2024</v>
      </c>
      <c r="B23" s="140">
        <v>300.42099999999999</v>
      </c>
      <c r="C23" s="140">
        <v>303.14400000000001</v>
      </c>
      <c r="D23" s="140">
        <v>304.49</v>
      </c>
      <c r="E23" s="140">
        <v>305.10399999999998</v>
      </c>
      <c r="F23" s="140">
        <v>305.29599999999999</v>
      </c>
      <c r="G23" s="140">
        <v>305.35700000000003</v>
      </c>
      <c r="H23" s="140">
        <v>305.81900000000002</v>
      </c>
      <c r="I23" s="140">
        <v>305.76100000000002</v>
      </c>
      <c r="J23" s="140"/>
      <c r="K23" s="140"/>
      <c r="L23" s="140"/>
      <c r="M23" s="140"/>
      <c r="N23" s="140"/>
      <c r="O23" s="140">
        <v>303.96899999999999</v>
      </c>
      <c r="P23" s="140"/>
    </row>
    <row r="27" spans="1:16" x14ac:dyDescent="0.3">
      <c r="A27" s="204" t="s">
        <v>296</v>
      </c>
    </row>
  </sheetData>
  <sheetProtection algorithmName="SHA-512" hashValue="WkKbPoq3dWuuYzvdZjUXptfQXDId/u5Z9HtbnnYmRS3h4j3Ff/5JnSIoPZGUIh/MrLpAk9DhtNeUtBdEMUJHZQ==" saltValue="XoLHtnFeDDpu+Ov2q6AFIQ=="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6" operator="equal" id="{EE79BFEA-BD8C-46A0-A9CB-48C9580BCB03}">
            <xm:f>'Consolidated Summary'!$C$72</xm:f>
            <x14:dxf>
              <fill>
                <patternFill>
                  <bgColor theme="7" tint="0.39994506668294322"/>
                </patternFill>
              </fill>
            </x14:dxf>
          </x14:cfRule>
          <x14:cfRule type="cellIs" priority="7" operator="equal" id="{6E365D61-1FF4-42F3-B039-1DDD19D551B5}">
            <xm:f>'Consolidated Summary'!$B$72</xm:f>
            <x14:dxf>
              <fill>
                <patternFill>
                  <bgColor theme="7" tint="0.39994506668294322"/>
                </patternFill>
              </fill>
            </x14:dxf>
          </x14:cfRule>
          <xm:sqref>A12:M22 A23:N23</xm:sqref>
        </x14:conditionalFormatting>
        <x14:conditionalFormatting xmlns:xm="http://schemas.microsoft.com/office/excel/2006/main">
          <x14:cfRule type="cellIs" priority="2" operator="equal" id="{C86AC622-F8A3-4DB0-AE31-939C35FE9B69}">
            <xm:f>'Consolidated Summary'!$K$72</xm:f>
            <x14:dxf>
              <fill>
                <patternFill>
                  <bgColor theme="7" tint="0.39994506668294322"/>
                </patternFill>
              </fill>
            </x14:dxf>
          </x14:cfRule>
          <x14:cfRule type="cellIs" priority="1" operator="equal" id="{DE11B934-2E28-48E4-AE49-5668647111DF}">
            <xm:f>'Consolidated Summary'!$L$72</xm:f>
            <x14:dxf>
              <fill>
                <patternFill>
                  <bgColor theme="7" tint="0.39994506668294322"/>
                </patternFill>
              </fill>
            </x14:dxf>
          </x14:cfRule>
          <xm:sqref>A13:A23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E6D5-CFB4-465A-B6B6-58F95168DD48}">
  <sheetPr>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120" customWidth="1"/>
    <col min="2" max="2" width="8" style="120" customWidth="1"/>
    <col min="3" max="16384" width="8.88671875" style="120"/>
  </cols>
  <sheetData>
    <row r="1" spans="1:16" ht="15.6" x14ac:dyDescent="0.3">
      <c r="A1" s="364" t="s">
        <v>207</v>
      </c>
      <c r="B1" s="357"/>
      <c r="C1" s="357"/>
      <c r="D1" s="357"/>
      <c r="E1" s="357"/>
      <c r="F1" s="357"/>
    </row>
    <row r="2" spans="1:16" ht="15.6" x14ac:dyDescent="0.3">
      <c r="A2" s="364" t="s">
        <v>208</v>
      </c>
      <c r="B2" s="357"/>
      <c r="C2" s="357"/>
      <c r="D2" s="357"/>
      <c r="E2" s="357"/>
      <c r="F2" s="357"/>
    </row>
    <row r="3" spans="1:16" x14ac:dyDescent="0.3">
      <c r="A3" s="357"/>
      <c r="B3" s="357"/>
      <c r="C3" s="357"/>
      <c r="D3" s="357"/>
      <c r="E3" s="357"/>
      <c r="F3" s="357"/>
    </row>
    <row r="4" spans="1:16" x14ac:dyDescent="0.3">
      <c r="A4" s="121" t="s">
        <v>209</v>
      </c>
      <c r="B4" s="362" t="s">
        <v>210</v>
      </c>
      <c r="C4" s="357"/>
      <c r="D4" s="357"/>
      <c r="E4" s="357"/>
      <c r="F4" s="357"/>
    </row>
    <row r="5" spans="1:16" x14ac:dyDescent="0.3">
      <c r="A5" s="365" t="s">
        <v>211</v>
      </c>
      <c r="B5" s="357"/>
      <c r="C5" s="357"/>
      <c r="D5" s="357"/>
      <c r="E5" s="357"/>
      <c r="F5" s="357"/>
    </row>
    <row r="6" spans="1:16" ht="14.4" customHeight="1" x14ac:dyDescent="0.3">
      <c r="A6" s="121" t="s">
        <v>212</v>
      </c>
      <c r="B6" s="366" t="s">
        <v>213</v>
      </c>
      <c r="C6" s="366"/>
      <c r="D6" s="366"/>
      <c r="E6" s="366"/>
      <c r="F6" s="366"/>
      <c r="G6" s="366"/>
      <c r="H6" s="366"/>
    </row>
    <row r="7" spans="1:16" x14ac:dyDescent="0.3">
      <c r="A7" s="121" t="s">
        <v>214</v>
      </c>
      <c r="B7" s="362" t="s">
        <v>215</v>
      </c>
      <c r="C7" s="357"/>
      <c r="D7" s="357"/>
      <c r="E7" s="357"/>
      <c r="F7" s="357"/>
    </row>
    <row r="8" spans="1:16" x14ac:dyDescent="0.3">
      <c r="A8" s="121" t="s">
        <v>216</v>
      </c>
      <c r="B8" s="362" t="s">
        <v>217</v>
      </c>
      <c r="C8" s="357"/>
      <c r="D8" s="357"/>
      <c r="E8" s="357"/>
      <c r="F8" s="357"/>
    </row>
    <row r="9" spans="1:16" x14ac:dyDescent="0.3">
      <c r="A9" s="121" t="s">
        <v>218</v>
      </c>
      <c r="B9" s="362" t="s">
        <v>219</v>
      </c>
      <c r="C9" s="357"/>
      <c r="D9" s="357"/>
      <c r="E9" s="357"/>
      <c r="F9" s="357"/>
    </row>
    <row r="10" spans="1:16" x14ac:dyDescent="0.3">
      <c r="A10" s="121" t="s">
        <v>220</v>
      </c>
      <c r="B10" s="363" t="s">
        <v>221</v>
      </c>
      <c r="C10" s="357"/>
      <c r="D10" s="357"/>
      <c r="E10" s="357"/>
      <c r="F10" s="357"/>
    </row>
    <row r="12" spans="1:16" ht="15" thickBot="1" x14ac:dyDescent="0.35">
      <c r="A12" s="122" t="s">
        <v>3</v>
      </c>
      <c r="B12" s="122" t="s">
        <v>222</v>
      </c>
      <c r="C12" s="122" t="s">
        <v>223</v>
      </c>
      <c r="D12" s="122" t="s">
        <v>224</v>
      </c>
      <c r="E12" s="122" t="s">
        <v>225</v>
      </c>
      <c r="F12" s="122" t="s">
        <v>226</v>
      </c>
      <c r="G12" s="122" t="s">
        <v>227</v>
      </c>
      <c r="H12" s="122" t="s">
        <v>228</v>
      </c>
      <c r="I12" s="122" t="s">
        <v>229</v>
      </c>
      <c r="J12" s="122" t="s">
        <v>230</v>
      </c>
      <c r="K12" s="122" t="s">
        <v>231</v>
      </c>
      <c r="L12" s="122" t="s">
        <v>232</v>
      </c>
      <c r="M12" s="122" t="s">
        <v>233</v>
      </c>
      <c r="N12" s="122" t="s">
        <v>234</v>
      </c>
      <c r="O12" s="122" t="s">
        <v>235</v>
      </c>
      <c r="P12" s="122" t="s">
        <v>236</v>
      </c>
    </row>
    <row r="13" spans="1:16" ht="15" thickTop="1" x14ac:dyDescent="0.3">
      <c r="A13" s="123">
        <v>2014</v>
      </c>
      <c r="B13" s="124">
        <v>236.70699999999999</v>
      </c>
      <c r="C13" s="124">
        <v>237.614</v>
      </c>
      <c r="D13" s="124">
        <v>239.09200000000001</v>
      </c>
      <c r="E13" s="124">
        <v>239.80799999999999</v>
      </c>
      <c r="F13" s="124">
        <v>241.35</v>
      </c>
      <c r="G13" s="124">
        <v>241.61600000000001</v>
      </c>
      <c r="H13" s="124">
        <v>241.85</v>
      </c>
      <c r="I13" s="124">
        <v>241.66</v>
      </c>
      <c r="J13" s="124">
        <v>241.92</v>
      </c>
      <c r="K13" s="124">
        <v>241.65</v>
      </c>
      <c r="L13" s="124">
        <v>240.22</v>
      </c>
      <c r="M13" s="124">
        <v>239.095</v>
      </c>
      <c r="N13" s="124">
        <v>240.215</v>
      </c>
      <c r="O13" s="124">
        <v>239.36500000000001</v>
      </c>
      <c r="P13" s="124">
        <v>241.066</v>
      </c>
    </row>
    <row r="14" spans="1:16" x14ac:dyDescent="0.3">
      <c r="A14" s="123">
        <v>2015</v>
      </c>
      <c r="B14" s="124">
        <v>238.31800000000001</v>
      </c>
      <c r="C14" s="124">
        <v>239.74799999999999</v>
      </c>
      <c r="D14" s="124">
        <v>241.69</v>
      </c>
      <c r="E14" s="124">
        <v>242.30199999999999</v>
      </c>
      <c r="F14" s="124">
        <v>244.227</v>
      </c>
      <c r="G14" s="124">
        <v>244.33199999999999</v>
      </c>
      <c r="H14" s="124">
        <v>245.04</v>
      </c>
      <c r="I14" s="124">
        <v>244.73699999999999</v>
      </c>
      <c r="J14" s="124">
        <v>244.25700000000001</v>
      </c>
      <c r="K14" s="124">
        <v>244.34100000000001</v>
      </c>
      <c r="L14" s="124">
        <v>243.749</v>
      </c>
      <c r="M14" s="124">
        <v>243.434</v>
      </c>
      <c r="N14" s="124">
        <v>243.01499999999999</v>
      </c>
      <c r="O14" s="124">
        <v>241.77</v>
      </c>
      <c r="P14" s="124">
        <v>244.26</v>
      </c>
    </row>
    <row r="15" spans="1:16" x14ac:dyDescent="0.3">
      <c r="A15" s="123">
        <v>2016</v>
      </c>
      <c r="B15" s="124">
        <v>244.6</v>
      </c>
      <c r="C15" s="124">
        <v>244.821</v>
      </c>
      <c r="D15" s="124">
        <v>245.404</v>
      </c>
      <c r="E15" s="124">
        <v>246.589</v>
      </c>
      <c r="F15" s="124">
        <v>247.85499999999999</v>
      </c>
      <c r="G15" s="124">
        <v>248.22800000000001</v>
      </c>
      <c r="H15" s="124">
        <v>248.375</v>
      </c>
      <c r="I15" s="124">
        <v>248.49799999999999</v>
      </c>
      <c r="J15" s="124">
        <v>249.23400000000001</v>
      </c>
      <c r="K15" s="124">
        <v>249.89699999999999</v>
      </c>
      <c r="L15" s="124">
        <v>249.44800000000001</v>
      </c>
      <c r="M15" s="124">
        <v>249.51599999999999</v>
      </c>
      <c r="N15" s="124">
        <v>247.70500000000001</v>
      </c>
      <c r="O15" s="124">
        <v>246.25</v>
      </c>
      <c r="P15" s="124">
        <v>249.161</v>
      </c>
    </row>
    <row r="16" spans="1:16" x14ac:dyDescent="0.3">
      <c r="A16" s="123">
        <v>2017</v>
      </c>
      <c r="B16" s="124">
        <v>250.81399999999999</v>
      </c>
      <c r="C16" s="124">
        <v>252.25200000000001</v>
      </c>
      <c r="D16" s="124">
        <v>252.94900000000001</v>
      </c>
      <c r="E16" s="124">
        <v>253.80600000000001</v>
      </c>
      <c r="F16" s="124">
        <v>254.38</v>
      </c>
      <c r="G16" s="124">
        <v>254.46899999999999</v>
      </c>
      <c r="H16" s="124">
        <v>254.708</v>
      </c>
      <c r="I16" s="124">
        <v>255.28200000000001</v>
      </c>
      <c r="J16" s="124">
        <v>256.50400000000002</v>
      </c>
      <c r="K16" s="124">
        <v>257.22300000000001</v>
      </c>
      <c r="L16" s="124">
        <v>257.12599999999998</v>
      </c>
      <c r="M16" s="124">
        <v>257.34699999999998</v>
      </c>
      <c r="N16" s="124">
        <v>254.738</v>
      </c>
      <c r="O16" s="124">
        <v>253.11199999999999</v>
      </c>
      <c r="P16" s="124">
        <v>256.36500000000001</v>
      </c>
    </row>
    <row r="17" spans="1:16" x14ac:dyDescent="0.3">
      <c r="A17" s="123">
        <v>2018</v>
      </c>
      <c r="B17" s="124">
        <v>258.63799999999998</v>
      </c>
      <c r="C17" s="124">
        <v>259.98599999999999</v>
      </c>
      <c r="D17" s="124">
        <v>260.99400000000003</v>
      </c>
      <c r="E17" s="124">
        <v>262.03699999999998</v>
      </c>
      <c r="F17" s="124">
        <v>263.24</v>
      </c>
      <c r="G17" s="124">
        <v>263.73200000000003</v>
      </c>
      <c r="H17" s="124">
        <v>263.971</v>
      </c>
      <c r="I17" s="124">
        <v>264.39499999999998</v>
      </c>
      <c r="J17" s="124">
        <v>265.10500000000002</v>
      </c>
      <c r="K17" s="124">
        <v>266.19499999999999</v>
      </c>
      <c r="L17" s="124">
        <v>265.65800000000002</v>
      </c>
      <c r="M17" s="124">
        <v>265.209</v>
      </c>
      <c r="N17" s="124">
        <v>263.26299999999998</v>
      </c>
      <c r="O17" s="124">
        <v>261.43799999999999</v>
      </c>
      <c r="P17" s="124">
        <v>265.089</v>
      </c>
    </row>
    <row r="18" spans="1:16" x14ac:dyDescent="0.3">
      <c r="A18" s="123">
        <v>2019</v>
      </c>
      <c r="B18" s="124">
        <v>265.62400000000002</v>
      </c>
      <c r="C18" s="124">
        <v>266.21499999999997</v>
      </c>
      <c r="D18" s="124">
        <v>267.37</v>
      </c>
      <c r="E18" s="124">
        <v>269.52199999999999</v>
      </c>
      <c r="F18" s="124">
        <v>270.88</v>
      </c>
      <c r="G18" s="124">
        <v>270.95699999999999</v>
      </c>
      <c r="H18" s="124">
        <v>271.029</v>
      </c>
      <c r="I18" s="124">
        <v>271.26400000000001</v>
      </c>
      <c r="J18" s="124">
        <v>272.10199999999998</v>
      </c>
      <c r="K18" s="124">
        <v>273.524</v>
      </c>
      <c r="L18" s="124">
        <v>273.12799999999999</v>
      </c>
      <c r="M18" s="124">
        <v>272.584</v>
      </c>
      <c r="N18" s="124">
        <v>270.35000000000002</v>
      </c>
      <c r="O18" s="124">
        <v>268.428</v>
      </c>
      <c r="P18" s="124">
        <v>272.27199999999999</v>
      </c>
    </row>
    <row r="19" spans="1:16" x14ac:dyDescent="0.3">
      <c r="A19" s="123">
        <v>2020</v>
      </c>
      <c r="B19" s="124">
        <v>273.33999999999997</v>
      </c>
      <c r="C19" s="124">
        <v>274.41199999999998</v>
      </c>
      <c r="D19" s="124">
        <v>273.995</v>
      </c>
      <c r="E19" s="124">
        <v>272.91300000000001</v>
      </c>
      <c r="F19" s="124">
        <v>273.06200000000001</v>
      </c>
      <c r="G19" s="124">
        <v>274.15499999999997</v>
      </c>
      <c r="H19" s="124">
        <v>275.59699999999998</v>
      </c>
      <c r="I19" s="124">
        <v>276.44299999999998</v>
      </c>
      <c r="J19" s="124">
        <v>276.42200000000003</v>
      </c>
      <c r="K19" s="124">
        <v>276.87599999999998</v>
      </c>
      <c r="L19" s="124">
        <v>276.875</v>
      </c>
      <c r="M19" s="124">
        <v>276.59300000000002</v>
      </c>
      <c r="N19" s="124">
        <v>275.05700000000002</v>
      </c>
      <c r="O19" s="124">
        <v>273.64600000000002</v>
      </c>
      <c r="P19" s="124">
        <v>276.46800000000002</v>
      </c>
    </row>
    <row r="20" spans="1:16" x14ac:dyDescent="0.3">
      <c r="A20" s="123">
        <v>2021</v>
      </c>
      <c r="B20" s="124">
        <v>277.238</v>
      </c>
      <c r="C20" s="124">
        <v>278.702</v>
      </c>
      <c r="D20" s="124">
        <v>280.625</v>
      </c>
      <c r="E20" s="124">
        <v>283.50700000000001</v>
      </c>
      <c r="F20" s="124">
        <v>285.79300000000001</v>
      </c>
      <c r="G20" s="124">
        <v>288.26299999999998</v>
      </c>
      <c r="H20" s="124">
        <v>289.863</v>
      </c>
      <c r="I20" s="124">
        <v>290.39299999999997</v>
      </c>
      <c r="J20" s="124">
        <v>291.053</v>
      </c>
      <c r="K20" s="124">
        <v>293.39699999999999</v>
      </c>
      <c r="L20" s="124">
        <v>294.98599999999999</v>
      </c>
      <c r="M20" s="124">
        <v>296.10199999999998</v>
      </c>
      <c r="N20" s="124">
        <v>287.49400000000003</v>
      </c>
      <c r="O20" s="124">
        <v>282.35500000000002</v>
      </c>
      <c r="P20" s="124">
        <v>292.63200000000001</v>
      </c>
    </row>
    <row r="21" spans="1:16" x14ac:dyDescent="0.3">
      <c r="A21" s="123">
        <v>2022</v>
      </c>
      <c r="B21" s="124">
        <v>298.70499999999998</v>
      </c>
      <c r="C21" s="124">
        <v>301.15800000000002</v>
      </c>
      <c r="D21" s="124">
        <v>305.08199999999999</v>
      </c>
      <c r="E21" s="124">
        <v>307.14499999999998</v>
      </c>
      <c r="F21" s="124">
        <v>309.64499999999998</v>
      </c>
      <c r="G21" s="124">
        <v>313.49599999999998</v>
      </c>
      <c r="H21" s="124">
        <v>313.95100000000002</v>
      </c>
      <c r="I21" s="124">
        <v>314.01299999999998</v>
      </c>
      <c r="J21" s="124">
        <v>315.09399999999999</v>
      </c>
      <c r="K21" s="124">
        <v>317.29899999999998</v>
      </c>
      <c r="L21" s="124">
        <v>315.91899999999998</v>
      </c>
      <c r="M21" s="124">
        <v>314.59899999999999</v>
      </c>
      <c r="N21" s="124">
        <v>310.50900000000001</v>
      </c>
      <c r="O21" s="124">
        <v>305.87200000000001</v>
      </c>
      <c r="P21" s="124">
        <v>315.14600000000002</v>
      </c>
    </row>
    <row r="22" spans="1:16" x14ac:dyDescent="0.3">
      <c r="A22" s="123">
        <v>2023</v>
      </c>
      <c r="B22" s="124">
        <v>317.47699999999998</v>
      </c>
      <c r="C22" s="124">
        <v>319.13</v>
      </c>
      <c r="D22" s="124">
        <v>320.71499999999997</v>
      </c>
      <c r="E22" s="124">
        <v>322.18700000000001</v>
      </c>
      <c r="F22" s="124">
        <v>323.52499999999998</v>
      </c>
      <c r="G22" s="124">
        <v>324.44799999999998</v>
      </c>
      <c r="H22" s="124">
        <v>324.86500000000001</v>
      </c>
      <c r="I22" s="124">
        <v>326.23399999999998</v>
      </c>
      <c r="J22" s="124">
        <v>327.49099999999999</v>
      </c>
      <c r="K22" s="124">
        <v>327.70800000000003</v>
      </c>
      <c r="L22" s="124">
        <v>326.29899999999998</v>
      </c>
      <c r="M22" s="124">
        <v>325.93200000000002</v>
      </c>
      <c r="N22" s="124">
        <v>323.834</v>
      </c>
      <c r="O22" s="124">
        <v>321.24700000000001</v>
      </c>
      <c r="P22" s="124">
        <v>326.42200000000003</v>
      </c>
    </row>
    <row r="23" spans="1:16" x14ac:dyDescent="0.3">
      <c r="A23" s="123">
        <v>2024</v>
      </c>
      <c r="B23" s="124">
        <v>328.053</v>
      </c>
      <c r="C23" s="124">
        <v>329.339</v>
      </c>
      <c r="D23" s="124">
        <v>332.202</v>
      </c>
      <c r="E23" s="124">
        <v>334.05</v>
      </c>
      <c r="F23" s="124">
        <v>334.29199999999997</v>
      </c>
      <c r="G23" s="124">
        <v>333.66199999999998</v>
      </c>
      <c r="H23" s="124">
        <v>333.17399999999998</v>
      </c>
      <c r="I23" s="124">
        <v>333.44200000000001</v>
      </c>
      <c r="J23" s="124"/>
      <c r="K23" s="124"/>
      <c r="L23" s="124"/>
      <c r="M23" s="124"/>
      <c r="N23" s="124"/>
      <c r="O23" s="124">
        <v>331.93299999999999</v>
      </c>
      <c r="P23" s="124"/>
    </row>
    <row r="27" spans="1:16" x14ac:dyDescent="0.3">
      <c r="A27" s="204" t="s">
        <v>296</v>
      </c>
    </row>
  </sheetData>
  <sheetProtection algorithmName="SHA-512" hashValue="HlGBzsQ4maQdXorogIUvwCsCmbac9STglZ4ok+7FGD/7E/AkUOlcapKHToaUb8mBNnf0u2p3kN4SuOAFwii9Bw==" saltValue="7WlT2dlW0TbXbW9qeQYnIQ==" spinCount="100000" sheet="1" objects="1" scenarios="1"/>
  <mergeCells count="10">
    <mergeCell ref="B7:F7"/>
    <mergeCell ref="B8:F8"/>
    <mergeCell ref="B9:F9"/>
    <mergeCell ref="B10:F10"/>
    <mergeCell ref="A1:F1"/>
    <mergeCell ref="A2:F2"/>
    <mergeCell ref="A3:F3"/>
    <mergeCell ref="B4:F4"/>
    <mergeCell ref="A5:F5"/>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6" operator="equal" id="{6203110A-3649-45A5-AB49-0945DC8F01DD}">
            <xm:f>'Consolidated Summary'!$C$72</xm:f>
            <x14:dxf>
              <fill>
                <patternFill>
                  <bgColor theme="7" tint="0.39994506668294322"/>
                </patternFill>
              </fill>
            </x14:dxf>
          </x14:cfRule>
          <x14:cfRule type="cellIs" priority="7" operator="equal" id="{E05924D8-E8AE-41CF-BC16-3533A91E77B5}">
            <xm:f>'Consolidated Summary'!$B$72</xm:f>
            <x14:dxf>
              <fill>
                <patternFill>
                  <bgColor theme="7" tint="0.39994506668294322"/>
                </patternFill>
              </fill>
            </x14:dxf>
          </x14:cfRule>
          <xm:sqref>A12:M22 A23:N23</xm:sqref>
        </x14:conditionalFormatting>
        <x14:conditionalFormatting xmlns:xm="http://schemas.microsoft.com/office/excel/2006/main">
          <x14:cfRule type="cellIs" priority="2" operator="equal" id="{39EF518D-017D-4ABE-8933-6DBD3B3D8786}">
            <xm:f>'Consolidated Summary'!$K$72</xm:f>
            <x14:dxf>
              <fill>
                <patternFill>
                  <bgColor theme="7" tint="0.39994506668294322"/>
                </patternFill>
              </fill>
            </x14:dxf>
          </x14:cfRule>
          <x14:cfRule type="cellIs" priority="1" operator="equal" id="{A9781CB6-16A4-4E86-BEBB-DBF29815709C}">
            <xm:f>'Consolidated Summary'!$L$72</xm:f>
            <x14:dxf>
              <fill>
                <patternFill>
                  <bgColor theme="7" tint="0.39994506668294322"/>
                </patternFill>
              </fill>
            </x14:dxf>
          </x14:cfRule>
          <xm:sqref>A13:A23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Consolidated Summary</vt:lpstr>
      <vt:lpstr>Depreciation </vt:lpstr>
      <vt:lpstr>P&amp;I</vt:lpstr>
      <vt:lpstr>Reserve</vt:lpstr>
      <vt:lpstr>O&amp;M </vt:lpstr>
      <vt:lpstr>BLS Data-Midwest</vt:lpstr>
      <vt:lpstr>BLS Data-Northeast</vt:lpstr>
      <vt:lpstr>BLS Data-South</vt:lpstr>
      <vt:lpstr>BLS Data-West</vt:lpstr>
      <vt:lpstr>'Consolidated Summary'!Print_Area</vt:lpstr>
      <vt:lpstr>'Depreciation '!Print_Area</vt:lpstr>
      <vt:lpstr>'O&amp;M '!Print_Area</vt:lpstr>
      <vt:lpstr>'P&amp;I'!Print_Area</vt:lpstr>
      <vt:lpstr>Reserve!Print_Area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Garrigan</dc:creator>
  <cp:lastModifiedBy>Hutson, Caryn E</cp:lastModifiedBy>
  <cp:lastPrinted>2024-08-26T14:26:49Z</cp:lastPrinted>
  <dcterms:created xsi:type="dcterms:W3CDTF">2018-08-29T19:46:56Z</dcterms:created>
  <dcterms:modified xsi:type="dcterms:W3CDTF">2024-09-27T14:24:57Z</dcterms:modified>
</cp:coreProperties>
</file>